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\Dropbox\02.- DOCENCIA\00. USACH\Primer Semestre 2023\Contabilidad Financiera y Toma de Decisiones\"/>
    </mc:Choice>
  </mc:AlternateContent>
  <bookViews>
    <workbookView xWindow="0" yWindow="0" windowWidth="28800" windowHeight="12216"/>
  </bookViews>
  <sheets>
    <sheet name="CASO B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2" l="1"/>
  <c r="I50" i="2" s="1"/>
  <c r="I49" i="2" s="1"/>
  <c r="G21" i="2"/>
  <c r="I21" i="2" s="1"/>
  <c r="I20" i="2" s="1"/>
  <c r="G93" i="2"/>
  <c r="J123" i="2"/>
  <c r="J116" i="2"/>
  <c r="I122" i="2" s="1"/>
  <c r="J115" i="2"/>
  <c r="I121" i="2" s="1"/>
  <c r="G92" i="2"/>
  <c r="G90" i="2"/>
  <c r="G85" i="2"/>
  <c r="F85" i="2"/>
  <c r="G84" i="2"/>
  <c r="F84" i="2"/>
  <c r="E83" i="2"/>
  <c r="G83" i="2" s="1"/>
  <c r="G82" i="2"/>
  <c r="F82" i="2"/>
  <c r="G81" i="2"/>
  <c r="F81" i="2"/>
  <c r="G80" i="2"/>
  <c r="F80" i="2"/>
  <c r="E79" i="2"/>
  <c r="E78" i="2" s="1"/>
  <c r="F67" i="2"/>
  <c r="E67" i="2"/>
  <c r="G66" i="2"/>
  <c r="I66" i="2" s="1"/>
  <c r="I65" i="2"/>
  <c r="I64" i="2" s="1"/>
  <c r="G65" i="2"/>
  <c r="F64" i="2"/>
  <c r="F59" i="2" s="1"/>
  <c r="F58" i="2" s="1"/>
  <c r="F69" i="2" s="1"/>
  <c r="E64" i="2"/>
  <c r="I63" i="2"/>
  <c r="I62" i="2"/>
  <c r="I61" i="2"/>
  <c r="I60" i="2" s="1"/>
  <c r="G61" i="2"/>
  <c r="F60" i="2"/>
  <c r="E60" i="2"/>
  <c r="E59" i="2"/>
  <c r="E58" i="2" s="1"/>
  <c r="E69" i="2" s="1"/>
  <c r="I55" i="2"/>
  <c r="I54" i="2"/>
  <c r="F54" i="2"/>
  <c r="F51" i="2" s="1"/>
  <c r="E54" i="2"/>
  <c r="I53" i="2"/>
  <c r="I52" i="2" s="1"/>
  <c r="I51" i="2" s="1"/>
  <c r="F52" i="2"/>
  <c r="E52" i="2"/>
  <c r="E51" i="2"/>
  <c r="F49" i="2"/>
  <c r="E49" i="2"/>
  <c r="I48" i="2"/>
  <c r="I47" i="2"/>
  <c r="F47" i="2"/>
  <c r="E47" i="2"/>
  <c r="F46" i="2"/>
  <c r="I46" i="2" s="1"/>
  <c r="I45" i="2" s="1"/>
  <c r="F45" i="2"/>
  <c r="E45" i="2"/>
  <c r="F44" i="2"/>
  <c r="F56" i="2" s="1"/>
  <c r="E44" i="2"/>
  <c r="E56" i="2" s="1"/>
  <c r="G41" i="2"/>
  <c r="I41" i="2" s="1"/>
  <c r="I40" i="2" s="1"/>
  <c r="F40" i="2"/>
  <c r="E40" i="2"/>
  <c r="F39" i="2"/>
  <c r="E39" i="2"/>
  <c r="I39" i="2" s="1"/>
  <c r="F38" i="2"/>
  <c r="F35" i="2" s="1"/>
  <c r="E38" i="2"/>
  <c r="E35" i="2" s="1"/>
  <c r="I35" i="2" s="1"/>
  <c r="I37" i="2"/>
  <c r="I36" i="2"/>
  <c r="F34" i="2"/>
  <c r="E34" i="2"/>
  <c r="E27" i="2" s="1"/>
  <c r="E26" i="2" s="1"/>
  <c r="I33" i="2"/>
  <c r="F33" i="2"/>
  <c r="E33" i="2"/>
  <c r="F32" i="2"/>
  <c r="I32" i="2" s="1"/>
  <c r="E32" i="2"/>
  <c r="I31" i="2"/>
  <c r="I30" i="2"/>
  <c r="I29" i="2"/>
  <c r="I28" i="2"/>
  <c r="I25" i="2"/>
  <c r="I24" i="2"/>
  <c r="I22" i="2" s="1"/>
  <c r="I23" i="2"/>
  <c r="E23" i="2"/>
  <c r="E22" i="2" s="1"/>
  <c r="F22" i="2"/>
  <c r="F20" i="2"/>
  <c r="E20" i="2"/>
  <c r="I19" i="2"/>
  <c r="F18" i="2"/>
  <c r="E18" i="2"/>
  <c r="E17" i="2" s="1"/>
  <c r="F17" i="2"/>
  <c r="I16" i="2"/>
  <c r="I15" i="2"/>
  <c r="I13" i="2" s="1"/>
  <c r="I14" i="2"/>
  <c r="F13" i="2"/>
  <c r="F12" i="2" s="1"/>
  <c r="E13" i="2"/>
  <c r="E12" i="2" s="1"/>
  <c r="E42" i="2" s="1"/>
  <c r="I44" i="2" l="1"/>
  <c r="I56" i="2" s="1"/>
  <c r="I12" i="2"/>
  <c r="I27" i="2"/>
  <c r="I26" i="2" s="1"/>
  <c r="I59" i="2"/>
  <c r="G78" i="2"/>
  <c r="F78" i="2"/>
  <c r="E77" i="2"/>
  <c r="G79" i="2"/>
  <c r="F83" i="2"/>
  <c r="F79" i="2"/>
  <c r="I18" i="2"/>
  <c r="I17" i="2" s="1"/>
  <c r="I34" i="2"/>
  <c r="I38" i="2"/>
  <c r="F27" i="2"/>
  <c r="F26" i="2" s="1"/>
  <c r="F42" i="2" s="1"/>
  <c r="G77" i="2" l="1"/>
  <c r="G68" i="2" s="1"/>
  <c r="I68" i="2" s="1"/>
  <c r="I67" i="2" s="1"/>
  <c r="I58" i="2" s="1"/>
  <c r="I69" i="2" s="1"/>
  <c r="F77" i="2"/>
  <c r="I42" i="2"/>
</calcChain>
</file>

<file path=xl/sharedStrings.xml><?xml version="1.0" encoding="utf-8"?>
<sst xmlns="http://schemas.openxmlformats.org/spreadsheetml/2006/main" count="108" uniqueCount="90">
  <si>
    <t xml:space="preserve"> ------------------------------------------ Valores en MCLP ----------------------------------------</t>
  </si>
  <si>
    <t>Estructura de Estado de Situación Financiera</t>
  </si>
  <si>
    <t>Controladora</t>
  </si>
  <si>
    <t>Filial 1</t>
  </si>
  <si>
    <t>Eliminaciones</t>
  </si>
  <si>
    <t>Nota</t>
  </si>
  <si>
    <t>Saldo Consolidado</t>
  </si>
  <si>
    <t>ACTIVOS CORRIENTES</t>
  </si>
  <si>
    <t>Efectivo y Equivalente al Efectivo</t>
  </si>
  <si>
    <t>Caja</t>
  </si>
  <si>
    <t>Banco</t>
  </si>
  <si>
    <t>Depósitos a Plazo 90 Días</t>
  </si>
  <si>
    <t>Deudores Comerciales y Otras Cuentas por Cobrar</t>
  </si>
  <si>
    <t>Clientes</t>
  </si>
  <si>
    <t>Estimación deudores incobrables</t>
  </si>
  <si>
    <t>Inventarios</t>
  </si>
  <si>
    <t>Mercaderías nacionales</t>
  </si>
  <si>
    <t>Mercaderías importadas</t>
  </si>
  <si>
    <t>Deterioro inventarios</t>
  </si>
  <si>
    <t>ACTIVOS NO CORRIENTES</t>
  </si>
  <si>
    <t>Propiedades, Planta y Equipos</t>
  </si>
  <si>
    <t>Terrenos</t>
  </si>
  <si>
    <t>Edificaciones</t>
  </si>
  <si>
    <t>Vehículos</t>
  </si>
  <si>
    <t>Otros PPE</t>
  </si>
  <si>
    <t>Depreciación acumulada edificaciones</t>
  </si>
  <si>
    <t>Depreciación acumulada vehículos</t>
  </si>
  <si>
    <t>Depreciación acumulada otros PPE</t>
  </si>
  <si>
    <t>Activos Intangibles</t>
  </si>
  <si>
    <t>Software</t>
  </si>
  <si>
    <t>Registro de marcas comerciales</t>
  </si>
  <si>
    <t>Amortización software</t>
  </si>
  <si>
    <t>Amortización registro marcas comerciales</t>
  </si>
  <si>
    <t>Inversiones contabilizadas bajo el método de la participación</t>
  </si>
  <si>
    <t>Inversión en Filial 1</t>
  </si>
  <si>
    <t>(a)</t>
  </si>
  <si>
    <t>TOTAL ACTIVOS</t>
  </si>
  <si>
    <t>PASIVOS CORRIENTES</t>
  </si>
  <si>
    <t>Otros Pasivos Financieros Corrientes</t>
  </si>
  <si>
    <t>Préstamos bancarios, corrientes</t>
  </si>
  <si>
    <t>Cuentas por Pagar</t>
  </si>
  <si>
    <t>Proveedores, corrientes</t>
  </si>
  <si>
    <t>PASIVOS NO CORRIENTES</t>
  </si>
  <si>
    <t>Otros Pasivos Financieros No Corrientes</t>
  </si>
  <si>
    <t>Préstamos bancarios, no corrientes</t>
  </si>
  <si>
    <t>Proveedores, no corrientes</t>
  </si>
  <si>
    <t>TOTAL PASIVOS</t>
  </si>
  <si>
    <t>PATRIMONIO</t>
  </si>
  <si>
    <t>Patrimonio Controladora</t>
  </si>
  <si>
    <t>Capital Pagado</t>
  </si>
  <si>
    <t>Capital autorizado</t>
  </si>
  <si>
    <t xml:space="preserve">Acciones </t>
  </si>
  <si>
    <t>Accionistas</t>
  </si>
  <si>
    <t>Resultados Acumulados</t>
  </si>
  <si>
    <t>Utilidad acumulada</t>
  </si>
  <si>
    <t>Utilidad ejercicio</t>
  </si>
  <si>
    <t>Patrimonio No Controladora</t>
  </si>
  <si>
    <t>Interés minoritario</t>
  </si>
  <si>
    <t>TOTAL PASIVOS Y PATRIMONIO</t>
  </si>
  <si>
    <t>Controlador</t>
  </si>
  <si>
    <t>No Controlador</t>
  </si>
  <si>
    <t>Patrimonio</t>
  </si>
  <si>
    <t>Facultad de Administración y Economía</t>
  </si>
  <si>
    <t>Curso: Contabilidad Financiera y Toma de Decisiones</t>
  </si>
  <si>
    <t>UNIVERSIDAD DE SANTIAGO DE CHILE</t>
  </si>
  <si>
    <t>Profesor: Dr. Luis Jara Sarrúa | Primer Semestre 2023</t>
  </si>
  <si>
    <t>Cuentas por Cobrar Partes Relacionadas</t>
  </si>
  <si>
    <t>Cuentas por cobrar a filial</t>
  </si>
  <si>
    <t>(b)</t>
  </si>
  <si>
    <t>Cuentas por Pagar Partes Relacionadas</t>
  </si>
  <si>
    <t>Cuentas por pagar a controladora</t>
  </si>
  <si>
    <t>Ajuste Eliminación Participación No Controladora (a)</t>
  </si>
  <si>
    <t>Ajuste Eliminación Cuentas por Cobrar y Pagar Relacionadas (b)</t>
  </si>
  <si>
    <t>Filial</t>
  </si>
  <si>
    <t>Total</t>
  </si>
  <si>
    <t>Saldo Cuentas por Cobrar a Filial</t>
  </si>
  <si>
    <t xml:space="preserve"> (menos)</t>
  </si>
  <si>
    <t>Saldo Cuentas por Pagar a Controladora</t>
  </si>
  <si>
    <t>Saldos eliminados</t>
  </si>
  <si>
    <t>Debe</t>
  </si>
  <si>
    <t>Haber</t>
  </si>
  <si>
    <t>Cuenta por cobrar a filial</t>
  </si>
  <si>
    <t xml:space="preserve">     Ventas</t>
  </si>
  <si>
    <t xml:space="preserve">     IVA Débito Fiscal</t>
  </si>
  <si>
    <t>Por las ventas a la filial</t>
  </si>
  <si>
    <t>Mercaderías</t>
  </si>
  <si>
    <t>IVA Crédito Fiscal</t>
  </si>
  <si>
    <t xml:space="preserve">     Cuentas por pagar a controladora</t>
  </si>
  <si>
    <t>Por las compras a la controladora</t>
  </si>
  <si>
    <t>Caso B: Proceso de Consolidación donde se elimina la inversión de la controladora en la filial, así como las cuentas por cobrar y pagar relacionadas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</si>
</sst>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2" xfId="0" applyFont="1" applyBorder="1"/>
    <xf numFmtId="3" fontId="3" fillId="0" borderId="2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0" fontId="4" fillId="0" borderId="0" xfId="0" applyFont="1" applyAlignment="1">
      <alignment horizontal="left" indent="1"/>
    </xf>
    <xf numFmtId="3" fontId="4" fillId="0" borderId="0" xfId="0" applyNumberFormat="1" applyFont="1"/>
    <xf numFmtId="0" fontId="0" fillId="0" borderId="0" xfId="0" applyAlignment="1">
      <alignment horizontal="left" indent="2"/>
    </xf>
    <xf numFmtId="3" fontId="0" fillId="0" borderId="0" xfId="0" applyNumberFormat="1"/>
    <xf numFmtId="0" fontId="3" fillId="0" borderId="3" xfId="0" applyFont="1" applyBorder="1" applyAlignment="1">
      <alignment horizontal="left"/>
    </xf>
    <xf numFmtId="3" fontId="3" fillId="0" borderId="4" xfId="0" applyNumberFormat="1" applyFont="1" applyBorder="1"/>
    <xf numFmtId="3" fontId="3" fillId="0" borderId="5" xfId="0" applyNumberFormat="1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4" fillId="0" borderId="0" xfId="0" applyFont="1"/>
    <xf numFmtId="0" fontId="0" fillId="0" borderId="1" xfId="0" applyBorder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right"/>
    </xf>
    <xf numFmtId="9" fontId="0" fillId="0" borderId="0" xfId="1" applyFont="1" applyBorder="1" applyAlignment="1">
      <alignment horizontal="center"/>
    </xf>
    <xf numFmtId="0" fontId="3" fillId="0" borderId="4" xfId="0" applyFont="1" applyBorder="1"/>
    <xf numFmtId="3" fontId="0" fillId="0" borderId="4" xfId="0" applyNumberFormat="1" applyBorder="1"/>
    <xf numFmtId="0" fontId="0" fillId="0" borderId="6" xfId="0" applyBorder="1" applyAlignment="1">
      <alignment horizontal="left" indent="2"/>
    </xf>
    <xf numFmtId="3" fontId="0" fillId="0" borderId="6" xfId="0" applyNumberFormat="1" applyBorder="1"/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top"/>
    </xf>
    <xf numFmtId="0" fontId="0" fillId="0" borderId="7" xfId="0" applyBorder="1"/>
    <xf numFmtId="3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/>
    <xf numFmtId="3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64" fontId="0" fillId="0" borderId="0" xfId="2" applyNumberFormat="1" applyFont="1"/>
    <xf numFmtId="43" fontId="0" fillId="0" borderId="0" xfId="2" applyFont="1"/>
    <xf numFmtId="0" fontId="2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showGridLines="0" tabSelected="1" workbookViewId="0"/>
  </sheetViews>
  <sheetFormatPr baseColWidth="10" defaultRowHeight="14.4" x14ac:dyDescent="0.3"/>
  <cols>
    <col min="4" max="4" width="57.33203125" bestFit="1" customWidth="1"/>
    <col min="5" max="5" width="12.5546875" style="8" customWidth="1"/>
    <col min="6" max="6" width="11.5546875" style="8" customWidth="1"/>
    <col min="7" max="7" width="14.5546875" style="8" customWidth="1"/>
    <col min="8" max="8" width="5.33203125" style="8" customWidth="1"/>
    <col min="9" max="9" width="17.44140625" style="8" customWidth="1"/>
    <col min="10" max="11" width="12.6640625" customWidth="1"/>
  </cols>
  <sheetData>
    <row r="1" spans="1:9" x14ac:dyDescent="0.3">
      <c r="A1" s="24" t="s">
        <v>64</v>
      </c>
    </row>
    <row r="2" spans="1:9" x14ac:dyDescent="0.3">
      <c r="A2" s="25" t="s">
        <v>62</v>
      </c>
    </row>
    <row r="3" spans="1:9" x14ac:dyDescent="0.3">
      <c r="A3" s="25" t="s">
        <v>63</v>
      </c>
    </row>
    <row r="4" spans="1:9" x14ac:dyDescent="0.3">
      <c r="A4" s="25" t="s">
        <v>65</v>
      </c>
    </row>
    <row r="7" spans="1:9" ht="31.2" customHeight="1" x14ac:dyDescent="0.3">
      <c r="D7" s="36" t="s">
        <v>89</v>
      </c>
      <c r="E7" s="36"/>
      <c r="F7" s="36"/>
      <c r="G7" s="36"/>
      <c r="H7" s="36"/>
      <c r="I7" s="36"/>
    </row>
    <row r="10" spans="1:9" ht="22.2" customHeight="1" thickBot="1" x14ac:dyDescent="0.35">
      <c r="E10" s="27" t="s">
        <v>0</v>
      </c>
      <c r="F10" s="27"/>
      <c r="G10" s="27"/>
      <c r="H10" s="27"/>
      <c r="I10" s="27"/>
    </row>
    <row r="11" spans="1:9" ht="15" thickBot="1" x14ac:dyDescent="0.35">
      <c r="D11" s="1" t="s">
        <v>1</v>
      </c>
      <c r="E11" s="2" t="s">
        <v>2</v>
      </c>
      <c r="F11" s="2" t="s">
        <v>3</v>
      </c>
      <c r="G11" s="2" t="s">
        <v>4</v>
      </c>
      <c r="H11" s="2" t="s">
        <v>5</v>
      </c>
      <c r="I11" s="2" t="s">
        <v>6</v>
      </c>
    </row>
    <row r="12" spans="1:9" x14ac:dyDescent="0.3">
      <c r="D12" s="3" t="s">
        <v>7</v>
      </c>
      <c r="E12" s="4">
        <f>+E13+E17+E22+E20</f>
        <v>3900775</v>
      </c>
      <c r="F12" s="4">
        <f>+F13+F17+F22+F20</f>
        <v>882000</v>
      </c>
      <c r="G12" s="4"/>
      <c r="H12" s="4"/>
      <c r="I12" s="4">
        <f>+I13+I17+I22+I20</f>
        <v>4723275</v>
      </c>
    </row>
    <row r="13" spans="1:9" x14ac:dyDescent="0.3">
      <c r="D13" s="5" t="s">
        <v>8</v>
      </c>
      <c r="E13" s="6">
        <f>+E14+E15+E16</f>
        <v>1750000</v>
      </c>
      <c r="F13" s="6">
        <f>+F14+F15+F16</f>
        <v>70000</v>
      </c>
      <c r="G13" s="6"/>
      <c r="H13" s="6"/>
      <c r="I13" s="6">
        <f>+I14+I15+I16</f>
        <v>1820000</v>
      </c>
    </row>
    <row r="14" spans="1:9" x14ac:dyDescent="0.3">
      <c r="D14" s="7" t="s">
        <v>9</v>
      </c>
      <c r="E14" s="8">
        <v>50000</v>
      </c>
      <c r="F14" s="8">
        <v>10000</v>
      </c>
      <c r="I14" s="8">
        <f>+E14+F14</f>
        <v>60000</v>
      </c>
    </row>
    <row r="15" spans="1:9" x14ac:dyDescent="0.3">
      <c r="D15" s="7" t="s">
        <v>10</v>
      </c>
      <c r="E15" s="8">
        <v>1500000</v>
      </c>
      <c r="F15" s="8">
        <v>60000</v>
      </c>
      <c r="I15" s="8">
        <f>+E15+F15</f>
        <v>1560000</v>
      </c>
    </row>
    <row r="16" spans="1:9" x14ac:dyDescent="0.3">
      <c r="D16" s="7" t="s">
        <v>11</v>
      </c>
      <c r="E16" s="8">
        <v>200000</v>
      </c>
      <c r="F16" s="8">
        <v>0</v>
      </c>
      <c r="I16" s="8">
        <f>+E16+F16</f>
        <v>200000</v>
      </c>
    </row>
    <row r="17" spans="4:9" x14ac:dyDescent="0.3">
      <c r="D17" s="5" t="s">
        <v>12</v>
      </c>
      <c r="E17" s="6">
        <f>+E18+E19</f>
        <v>720500</v>
      </c>
      <c r="F17" s="6">
        <f>+F18+F19</f>
        <v>284500</v>
      </c>
      <c r="G17" s="6"/>
      <c r="H17" s="6"/>
      <c r="I17" s="6">
        <f>+I18+I19</f>
        <v>1005000</v>
      </c>
    </row>
    <row r="18" spans="4:9" x14ac:dyDescent="0.3">
      <c r="D18" s="7" t="s">
        <v>13</v>
      </c>
      <c r="E18" s="8">
        <f>800000-59500</f>
        <v>740500</v>
      </c>
      <c r="F18" s="8">
        <f>350000-60000</f>
        <v>290000</v>
      </c>
      <c r="I18" s="8">
        <f t="shared" ref="I18:I25" si="0">+E18+F18</f>
        <v>1030500</v>
      </c>
    </row>
    <row r="19" spans="4:9" x14ac:dyDescent="0.3">
      <c r="D19" s="7" t="s">
        <v>14</v>
      </c>
      <c r="E19" s="8">
        <v>-20000</v>
      </c>
      <c r="F19" s="8">
        <v>-5500</v>
      </c>
      <c r="I19" s="8">
        <f t="shared" si="0"/>
        <v>-25500</v>
      </c>
    </row>
    <row r="20" spans="4:9" x14ac:dyDescent="0.3">
      <c r="D20" s="5" t="s">
        <v>66</v>
      </c>
      <c r="E20" s="6">
        <f>+E21</f>
        <v>59500</v>
      </c>
      <c r="F20" s="6">
        <f>+F21</f>
        <v>0</v>
      </c>
      <c r="G20" s="6"/>
      <c r="H20" s="6"/>
      <c r="I20" s="6">
        <f>+I21</f>
        <v>0</v>
      </c>
    </row>
    <row r="21" spans="4:9" x14ac:dyDescent="0.3">
      <c r="D21" s="7" t="s">
        <v>67</v>
      </c>
      <c r="E21" s="8">
        <v>59500</v>
      </c>
      <c r="F21" s="8">
        <v>0</v>
      </c>
      <c r="G21" s="8">
        <f>-E90</f>
        <v>-59500</v>
      </c>
      <c r="H21" s="8" t="s">
        <v>68</v>
      </c>
      <c r="I21" s="8">
        <f>+E21+F21+G21</f>
        <v>0</v>
      </c>
    </row>
    <row r="22" spans="4:9" x14ac:dyDescent="0.3">
      <c r="D22" s="5" t="s">
        <v>15</v>
      </c>
      <c r="E22" s="6">
        <f>+E23+E24+E25</f>
        <v>1370775</v>
      </c>
      <c r="F22" s="6">
        <f>+F23+F24+F25</f>
        <v>527500</v>
      </c>
      <c r="G22" s="6"/>
      <c r="H22" s="6"/>
      <c r="I22" s="6">
        <f>+I23+I24+I25</f>
        <v>1898275</v>
      </c>
    </row>
    <row r="23" spans="4:9" x14ac:dyDescent="0.3">
      <c r="D23" s="7" t="s">
        <v>16</v>
      </c>
      <c r="E23" s="8">
        <f>950000-18225</f>
        <v>931775</v>
      </c>
      <c r="F23" s="8">
        <v>530000</v>
      </c>
      <c r="I23" s="8">
        <f t="shared" si="0"/>
        <v>1461775</v>
      </c>
    </row>
    <row r="24" spans="4:9" x14ac:dyDescent="0.3">
      <c r="D24" s="7" t="s">
        <v>17</v>
      </c>
      <c r="E24" s="8">
        <v>450000</v>
      </c>
      <c r="F24" s="8">
        <v>0</v>
      </c>
      <c r="I24" s="8">
        <f t="shared" si="0"/>
        <v>450000</v>
      </c>
    </row>
    <row r="25" spans="4:9" x14ac:dyDescent="0.3">
      <c r="D25" s="7" t="s">
        <v>18</v>
      </c>
      <c r="E25" s="8">
        <v>-11000</v>
      </c>
      <c r="F25" s="8">
        <v>-2500</v>
      </c>
      <c r="I25" s="8">
        <f t="shared" si="0"/>
        <v>-13500</v>
      </c>
    </row>
    <row r="26" spans="4:9" x14ac:dyDescent="0.3">
      <c r="D26" s="3" t="s">
        <v>19</v>
      </c>
      <c r="E26" s="4">
        <f>+E27+E35+E40</f>
        <v>1235039</v>
      </c>
      <c r="F26" s="4">
        <f>+F27+F35+F40</f>
        <v>382964</v>
      </c>
      <c r="G26" s="4"/>
      <c r="H26" s="4"/>
      <c r="I26" s="4">
        <f>+I27+I35+I40-10</f>
        <v>1289768</v>
      </c>
    </row>
    <row r="27" spans="4:9" x14ac:dyDescent="0.3">
      <c r="D27" s="5" t="s">
        <v>20</v>
      </c>
      <c r="E27" s="6">
        <f>SUM(E28:E34)</f>
        <v>889314</v>
      </c>
      <c r="F27" s="6">
        <f>SUM(F28:F34)</f>
        <v>372714</v>
      </c>
      <c r="G27" s="6"/>
      <c r="H27" s="6"/>
      <c r="I27" s="6">
        <f>SUM(I28:I34)</f>
        <v>1262028</v>
      </c>
    </row>
    <row r="28" spans="4:9" x14ac:dyDescent="0.3">
      <c r="D28" s="7" t="s">
        <v>21</v>
      </c>
      <c r="E28" s="8">
        <v>250000</v>
      </c>
      <c r="F28" s="8">
        <v>110000</v>
      </c>
      <c r="I28" s="8">
        <f t="shared" ref="I28:I39" si="1">+E28+F28</f>
        <v>360000</v>
      </c>
    </row>
    <row r="29" spans="4:9" x14ac:dyDescent="0.3">
      <c r="D29" s="7" t="s">
        <v>22</v>
      </c>
      <c r="E29" s="8">
        <v>650000</v>
      </c>
      <c r="F29" s="8">
        <v>260000</v>
      </c>
      <c r="I29" s="8">
        <f t="shared" si="1"/>
        <v>910000</v>
      </c>
    </row>
    <row r="30" spans="4:9" x14ac:dyDescent="0.3">
      <c r="D30" s="7" t="s">
        <v>23</v>
      </c>
      <c r="E30" s="8">
        <v>150000</v>
      </c>
      <c r="F30" s="8">
        <v>80000</v>
      </c>
      <c r="I30" s="8">
        <f t="shared" si="1"/>
        <v>230000</v>
      </c>
    </row>
    <row r="31" spans="4:9" x14ac:dyDescent="0.3">
      <c r="D31" s="7" t="s">
        <v>24</v>
      </c>
      <c r="E31" s="8">
        <v>56000</v>
      </c>
      <c r="F31" s="8">
        <v>15000</v>
      </c>
      <c r="I31" s="8">
        <f t="shared" si="1"/>
        <v>71000</v>
      </c>
    </row>
    <row r="32" spans="4:9" x14ac:dyDescent="0.3">
      <c r="D32" s="7" t="s">
        <v>25</v>
      </c>
      <c r="E32" s="8">
        <f>+E29/50*10*-1</f>
        <v>-130000</v>
      </c>
      <c r="F32" s="8">
        <f>+F29/50*10*-1</f>
        <v>-52000</v>
      </c>
      <c r="I32" s="8">
        <f t="shared" si="1"/>
        <v>-182000</v>
      </c>
    </row>
    <row r="33" spans="4:11" x14ac:dyDescent="0.3">
      <c r="D33" s="7" t="s">
        <v>26</v>
      </c>
      <c r="E33" s="8">
        <f>ROUND(-E30/7*3,0)</f>
        <v>-64286</v>
      </c>
      <c r="F33" s="8">
        <f>ROUND(-F30/7*3,0)</f>
        <v>-34286</v>
      </c>
      <c r="I33" s="8">
        <f t="shared" si="1"/>
        <v>-98572</v>
      </c>
    </row>
    <row r="34" spans="4:11" x14ac:dyDescent="0.3">
      <c r="D34" s="7" t="s">
        <v>27</v>
      </c>
      <c r="E34" s="8">
        <f>-E31/10*4</f>
        <v>-22400</v>
      </c>
      <c r="F34" s="8">
        <f>-F31/10*4</f>
        <v>-6000</v>
      </c>
      <c r="I34" s="8">
        <f t="shared" si="1"/>
        <v>-28400</v>
      </c>
    </row>
    <row r="35" spans="4:11" x14ac:dyDescent="0.3">
      <c r="D35" s="5" t="s">
        <v>28</v>
      </c>
      <c r="E35" s="6">
        <f>SUM(E36:E39)</f>
        <v>17500</v>
      </c>
      <c r="F35" s="6">
        <f>SUM(F36:F39)</f>
        <v>10250</v>
      </c>
      <c r="G35" s="6"/>
      <c r="H35" s="6"/>
      <c r="I35" s="6">
        <f t="shared" si="1"/>
        <v>27750</v>
      </c>
    </row>
    <row r="36" spans="4:11" x14ac:dyDescent="0.3">
      <c r="D36" s="7" t="s">
        <v>29</v>
      </c>
      <c r="E36" s="8">
        <v>25000</v>
      </c>
      <c r="F36" s="8">
        <v>15000</v>
      </c>
      <c r="I36" s="8">
        <f t="shared" si="1"/>
        <v>40000</v>
      </c>
    </row>
    <row r="37" spans="4:11" x14ac:dyDescent="0.3">
      <c r="D37" s="7" t="s">
        <v>30</v>
      </c>
      <c r="E37" s="8">
        <v>10000</v>
      </c>
      <c r="F37" s="8">
        <v>5500</v>
      </c>
      <c r="I37" s="8">
        <f t="shared" si="1"/>
        <v>15500</v>
      </c>
    </row>
    <row r="38" spans="4:11" x14ac:dyDescent="0.3">
      <c r="D38" s="7" t="s">
        <v>31</v>
      </c>
      <c r="E38" s="8">
        <f>+E36/4*2*-1</f>
        <v>-12500</v>
      </c>
      <c r="F38" s="8">
        <f>+F36/4*2*-1</f>
        <v>-7500</v>
      </c>
      <c r="I38" s="8">
        <f t="shared" si="1"/>
        <v>-20000</v>
      </c>
    </row>
    <row r="39" spans="4:11" x14ac:dyDescent="0.3">
      <c r="D39" s="7" t="s">
        <v>32</v>
      </c>
      <c r="E39" s="8">
        <f>+E37/10*5*-1</f>
        <v>-5000</v>
      </c>
      <c r="F39" s="8">
        <f>+F37/10*5*-1</f>
        <v>-2750</v>
      </c>
      <c r="I39" s="8">
        <f t="shared" si="1"/>
        <v>-7750</v>
      </c>
    </row>
    <row r="40" spans="4:11" x14ac:dyDescent="0.3">
      <c r="D40" s="5" t="s">
        <v>33</v>
      </c>
      <c r="E40" s="6">
        <f>+E41</f>
        <v>328225</v>
      </c>
      <c r="F40" s="6">
        <f>+F41</f>
        <v>0</v>
      </c>
      <c r="G40" s="6"/>
      <c r="H40" s="6"/>
      <c r="I40" s="6">
        <f>+I41</f>
        <v>0</v>
      </c>
    </row>
    <row r="41" spans="4:11" x14ac:dyDescent="0.3">
      <c r="D41" s="7" t="s">
        <v>34</v>
      </c>
      <c r="E41" s="8">
        <v>328225</v>
      </c>
      <c r="F41" s="8">
        <v>0</v>
      </c>
      <c r="G41" s="8">
        <f>-E41</f>
        <v>-328225</v>
      </c>
      <c r="H41" s="8" t="s">
        <v>35</v>
      </c>
      <c r="I41" s="8">
        <f>+E41+F41+G41</f>
        <v>0</v>
      </c>
    </row>
    <row r="42" spans="4:11" x14ac:dyDescent="0.3">
      <c r="D42" s="9" t="s">
        <v>36</v>
      </c>
      <c r="E42" s="10">
        <f>+E12+E26</f>
        <v>5135814</v>
      </c>
      <c r="F42" s="10">
        <f>+F12+F26</f>
        <v>1264964</v>
      </c>
      <c r="G42" s="10"/>
      <c r="H42" s="10"/>
      <c r="I42" s="11">
        <f>+I12+I26</f>
        <v>6013043</v>
      </c>
      <c r="J42" s="8"/>
      <c r="K42" s="8"/>
    </row>
    <row r="43" spans="4:11" ht="3" customHeight="1" x14ac:dyDescent="0.3"/>
    <row r="44" spans="4:11" x14ac:dyDescent="0.3">
      <c r="D44" s="12" t="s">
        <v>37</v>
      </c>
      <c r="E44" s="4">
        <f>+E45+E47</f>
        <v>1390000</v>
      </c>
      <c r="F44" s="4">
        <f>+F45+F47+F49</f>
        <v>400000</v>
      </c>
      <c r="G44" s="4"/>
      <c r="H44" s="4"/>
      <c r="I44" s="4">
        <f>+I45+I47+I49</f>
        <v>1730500</v>
      </c>
      <c r="J44" s="8"/>
      <c r="K44" s="8"/>
    </row>
    <row r="45" spans="4:11" x14ac:dyDescent="0.3">
      <c r="D45" s="5" t="s">
        <v>38</v>
      </c>
      <c r="E45" s="6">
        <f>+E46</f>
        <v>520000</v>
      </c>
      <c r="F45" s="6">
        <f>+F46</f>
        <v>290500</v>
      </c>
      <c r="G45" s="6"/>
      <c r="H45" s="6"/>
      <c r="I45" s="6">
        <f>+I46</f>
        <v>810500</v>
      </c>
    </row>
    <row r="46" spans="4:11" x14ac:dyDescent="0.3">
      <c r="D46" s="7" t="s">
        <v>39</v>
      </c>
      <c r="E46" s="8">
        <v>520000</v>
      </c>
      <c r="F46" s="8">
        <f>350000-59500</f>
        <v>290500</v>
      </c>
      <c r="I46" s="8">
        <f>+E46+F46</f>
        <v>810500</v>
      </c>
    </row>
    <row r="47" spans="4:11" x14ac:dyDescent="0.3">
      <c r="D47" s="5" t="s">
        <v>40</v>
      </c>
      <c r="E47" s="6">
        <f>+E48</f>
        <v>870000</v>
      </c>
      <c r="F47" s="6">
        <f>+F48</f>
        <v>50000</v>
      </c>
      <c r="G47" s="6"/>
      <c r="H47" s="6"/>
      <c r="I47" s="6">
        <f>+I48</f>
        <v>920000</v>
      </c>
      <c r="J47" s="8"/>
    </row>
    <row r="48" spans="4:11" x14ac:dyDescent="0.3">
      <c r="D48" s="7" t="s">
        <v>41</v>
      </c>
      <c r="E48" s="8">
        <v>870000</v>
      </c>
      <c r="F48" s="8">
        <v>50000</v>
      </c>
      <c r="I48" s="8">
        <f t="shared" ref="I48" si="2">+E48+F48</f>
        <v>920000</v>
      </c>
      <c r="J48" s="8"/>
    </row>
    <row r="49" spans="4:11" x14ac:dyDescent="0.3">
      <c r="D49" s="5" t="s">
        <v>69</v>
      </c>
      <c r="E49" s="6">
        <f>+E50</f>
        <v>0</v>
      </c>
      <c r="F49" s="6">
        <f>+F50</f>
        <v>59500</v>
      </c>
      <c r="G49" s="6"/>
      <c r="H49" s="6"/>
      <c r="I49" s="6">
        <f>+I50</f>
        <v>0</v>
      </c>
      <c r="J49" s="8"/>
    </row>
    <row r="50" spans="4:11" x14ac:dyDescent="0.3">
      <c r="D50" s="7" t="s">
        <v>70</v>
      </c>
      <c r="E50" s="8">
        <v>0</v>
      </c>
      <c r="F50" s="8">
        <v>59500</v>
      </c>
      <c r="G50" s="8">
        <f>-F92</f>
        <v>-59500</v>
      </c>
      <c r="H50" s="8" t="s">
        <v>68</v>
      </c>
      <c r="I50" s="8">
        <f>+E50+F50+G50</f>
        <v>0</v>
      </c>
      <c r="J50" s="8"/>
    </row>
    <row r="51" spans="4:11" x14ac:dyDescent="0.3">
      <c r="D51" s="12" t="s">
        <v>42</v>
      </c>
      <c r="E51" s="4">
        <f>+E52+E54</f>
        <v>1500000</v>
      </c>
      <c r="F51" s="4">
        <f>+F52+F54</f>
        <v>500258</v>
      </c>
      <c r="G51" s="4"/>
      <c r="H51" s="4"/>
      <c r="I51" s="4">
        <f>+I52+I54</f>
        <v>2000258</v>
      </c>
      <c r="J51" s="8"/>
    </row>
    <row r="52" spans="4:11" x14ac:dyDescent="0.3">
      <c r="D52" s="5" t="s">
        <v>43</v>
      </c>
      <c r="E52" s="6">
        <f>+E53</f>
        <v>1250000</v>
      </c>
      <c r="F52" s="6">
        <f>+F53</f>
        <v>484258</v>
      </c>
      <c r="G52" s="6"/>
      <c r="H52" s="6"/>
      <c r="I52" s="6">
        <f>+I53</f>
        <v>1734258</v>
      </c>
      <c r="J52" s="8"/>
    </row>
    <row r="53" spans="4:11" x14ac:dyDescent="0.3">
      <c r="D53" s="7" t="s">
        <v>44</v>
      </c>
      <c r="E53" s="8">
        <v>1250000</v>
      </c>
      <c r="F53" s="8">
        <v>484258</v>
      </c>
      <c r="I53" s="8">
        <f t="shared" ref="I53:I55" si="3">+E53+F53</f>
        <v>1734258</v>
      </c>
      <c r="J53" s="8"/>
    </row>
    <row r="54" spans="4:11" x14ac:dyDescent="0.3">
      <c r="D54" s="5" t="s">
        <v>40</v>
      </c>
      <c r="E54" s="6">
        <f>+E55</f>
        <v>250000</v>
      </c>
      <c r="F54" s="6">
        <f>+F55</f>
        <v>16000</v>
      </c>
      <c r="G54" s="6"/>
      <c r="H54" s="6"/>
      <c r="I54" s="6">
        <f>+I55</f>
        <v>266000</v>
      </c>
      <c r="J54" s="8"/>
    </row>
    <row r="55" spans="4:11" x14ac:dyDescent="0.3">
      <c r="D55" s="7" t="s">
        <v>45</v>
      </c>
      <c r="E55" s="8">
        <v>250000</v>
      </c>
      <c r="F55" s="8">
        <v>16000</v>
      </c>
      <c r="I55" s="8">
        <f t="shared" si="3"/>
        <v>266000</v>
      </c>
      <c r="J55" s="8"/>
    </row>
    <row r="56" spans="4:11" x14ac:dyDescent="0.3">
      <c r="D56" s="13" t="s">
        <v>46</v>
      </c>
      <c r="E56" s="10">
        <f>+E44+E51</f>
        <v>2890000</v>
      </c>
      <c r="F56" s="10">
        <f>+F44+F51</f>
        <v>900258</v>
      </c>
      <c r="G56" s="10"/>
      <c r="H56" s="10"/>
      <c r="I56" s="11">
        <f>+I44+I51</f>
        <v>3730758</v>
      </c>
      <c r="J56" s="8"/>
      <c r="K56" s="8"/>
    </row>
    <row r="57" spans="4:11" ht="3" customHeight="1" x14ac:dyDescent="0.3"/>
    <row r="58" spans="4:11" x14ac:dyDescent="0.3">
      <c r="D58" s="3" t="s">
        <v>47</v>
      </c>
      <c r="E58" s="4">
        <f>+E59+E67</f>
        <v>2245814</v>
      </c>
      <c r="F58" s="4">
        <f>+F59+F67</f>
        <v>364706</v>
      </c>
      <c r="G58" s="4"/>
      <c r="H58" s="4"/>
      <c r="I58" s="4">
        <f>+I59+I67</f>
        <v>2282284.6</v>
      </c>
    </row>
    <row r="59" spans="4:11" x14ac:dyDescent="0.3">
      <c r="D59" s="14" t="s">
        <v>48</v>
      </c>
      <c r="E59" s="6">
        <f>+E60+E64</f>
        <v>2245814</v>
      </c>
      <c r="F59" s="6">
        <f>+F60+F64</f>
        <v>364706</v>
      </c>
      <c r="G59" s="6"/>
      <c r="H59" s="6"/>
      <c r="I59" s="6">
        <f>+I60+I64</f>
        <v>2245814</v>
      </c>
    </row>
    <row r="60" spans="4:11" x14ac:dyDescent="0.3">
      <c r="D60" s="5" t="s">
        <v>49</v>
      </c>
      <c r="E60" s="6">
        <f>+E61+E62+E63</f>
        <v>100000</v>
      </c>
      <c r="F60" s="6">
        <f>+F61+F62+F63</f>
        <v>50000</v>
      </c>
      <c r="G60" s="6"/>
      <c r="H60" s="6"/>
      <c r="I60" s="6">
        <f>+I61+I62+I63</f>
        <v>100000</v>
      </c>
    </row>
    <row r="61" spans="4:11" x14ac:dyDescent="0.3">
      <c r="D61" s="7" t="s">
        <v>50</v>
      </c>
      <c r="E61" s="8">
        <v>100000</v>
      </c>
      <c r="F61" s="8">
        <v>50000</v>
      </c>
      <c r="G61" s="8">
        <f>-E80</f>
        <v>-50000</v>
      </c>
      <c r="H61" s="8" t="s">
        <v>35</v>
      </c>
      <c r="I61" s="8">
        <f t="shared" ref="I61:I66" si="4">+E61+F61+G61</f>
        <v>100000</v>
      </c>
    </row>
    <row r="62" spans="4:11" x14ac:dyDescent="0.3">
      <c r="D62" s="7" t="s">
        <v>51</v>
      </c>
      <c r="E62" s="8">
        <v>0</v>
      </c>
      <c r="F62" s="8">
        <v>0</v>
      </c>
      <c r="I62" s="8">
        <f t="shared" si="4"/>
        <v>0</v>
      </c>
    </row>
    <row r="63" spans="4:11" x14ac:dyDescent="0.3">
      <c r="D63" s="7" t="s">
        <v>52</v>
      </c>
      <c r="E63" s="8">
        <v>0</v>
      </c>
      <c r="F63" s="8">
        <v>0</v>
      </c>
      <c r="I63" s="8">
        <f t="shared" si="4"/>
        <v>0</v>
      </c>
    </row>
    <row r="64" spans="4:11" x14ac:dyDescent="0.3">
      <c r="D64" s="5" t="s">
        <v>53</v>
      </c>
      <c r="E64" s="6">
        <f>+E65+E66</f>
        <v>2145814</v>
      </c>
      <c r="F64" s="6">
        <f>+F65+F66</f>
        <v>314706</v>
      </c>
      <c r="G64" s="4"/>
      <c r="H64" s="6"/>
      <c r="I64" s="6">
        <f>+I65+I66</f>
        <v>2145814</v>
      </c>
    </row>
    <row r="65" spans="4:11" x14ac:dyDescent="0.3">
      <c r="D65" s="7" t="s">
        <v>54</v>
      </c>
      <c r="E65" s="8">
        <v>1970000</v>
      </c>
      <c r="F65" s="8">
        <v>250000</v>
      </c>
      <c r="G65" s="8">
        <f t="shared" ref="G65:G66" si="5">-E84</f>
        <v>-250000</v>
      </c>
      <c r="H65" s="8" t="s">
        <v>35</v>
      </c>
      <c r="I65" s="8">
        <f t="shared" si="4"/>
        <v>1970000</v>
      </c>
    </row>
    <row r="66" spans="4:11" x14ac:dyDescent="0.3">
      <c r="D66" s="7" t="s">
        <v>55</v>
      </c>
      <c r="E66" s="8">
        <v>175814</v>
      </c>
      <c r="F66" s="8">
        <v>64706</v>
      </c>
      <c r="G66" s="8">
        <f t="shared" si="5"/>
        <v>-64706</v>
      </c>
      <c r="H66" s="8" t="s">
        <v>35</v>
      </c>
      <c r="I66" s="8">
        <f t="shared" si="4"/>
        <v>175814</v>
      </c>
    </row>
    <row r="67" spans="4:11" x14ac:dyDescent="0.3">
      <c r="D67" s="14" t="s">
        <v>56</v>
      </c>
      <c r="E67" s="6">
        <f>+E68</f>
        <v>0</v>
      </c>
      <c r="F67" s="6">
        <f>+F68</f>
        <v>0</v>
      </c>
      <c r="G67" s="6"/>
      <c r="H67" s="6"/>
      <c r="I67" s="6">
        <f>+I68</f>
        <v>36470.6</v>
      </c>
    </row>
    <row r="68" spans="4:11" x14ac:dyDescent="0.3">
      <c r="D68" s="7" t="s">
        <v>57</v>
      </c>
      <c r="E68" s="8">
        <v>0</v>
      </c>
      <c r="F68" s="8">
        <v>0</v>
      </c>
      <c r="G68" s="8">
        <f>+G77</f>
        <v>36470.6</v>
      </c>
      <c r="H68" s="8" t="s">
        <v>35</v>
      </c>
      <c r="I68" s="8">
        <f>+E68+F68+G68</f>
        <v>36470.6</v>
      </c>
    </row>
    <row r="69" spans="4:11" x14ac:dyDescent="0.3">
      <c r="D69" s="9" t="s">
        <v>58</v>
      </c>
      <c r="E69" s="10">
        <f>+E58+E56</f>
        <v>5135814</v>
      </c>
      <c r="F69" s="10">
        <f>+F58+F56</f>
        <v>1264964</v>
      </c>
      <c r="G69" s="10"/>
      <c r="H69" s="10"/>
      <c r="I69" s="11">
        <f>+I58+I56</f>
        <v>6013042.5999999996</v>
      </c>
      <c r="J69" s="8"/>
      <c r="K69" s="8"/>
    </row>
    <row r="70" spans="4:11" x14ac:dyDescent="0.3">
      <c r="K70" s="8"/>
    </row>
    <row r="73" spans="4:11" x14ac:dyDescent="0.3">
      <c r="D73" s="26" t="s">
        <v>71</v>
      </c>
      <c r="E73" s="26"/>
      <c r="F73" s="26"/>
      <c r="G73" s="26"/>
    </row>
    <row r="74" spans="4:11" ht="3" customHeight="1" thickBot="1" x14ac:dyDescent="0.35">
      <c r="D74" s="15"/>
      <c r="E74" s="16"/>
      <c r="F74" s="16"/>
      <c r="G74" s="16"/>
    </row>
    <row r="75" spans="4:11" x14ac:dyDescent="0.3">
      <c r="F75" s="17" t="s">
        <v>59</v>
      </c>
      <c r="G75" s="17" t="s">
        <v>60</v>
      </c>
    </row>
    <row r="76" spans="4:11" x14ac:dyDescent="0.3">
      <c r="E76" s="18" t="s">
        <v>3</v>
      </c>
      <c r="F76" s="19">
        <v>0.9</v>
      </c>
      <c r="G76" s="19">
        <v>0.1</v>
      </c>
    </row>
    <row r="77" spans="4:11" x14ac:dyDescent="0.3">
      <c r="D77" s="20" t="s">
        <v>61</v>
      </c>
      <c r="E77" s="10">
        <f>+E78+F86</f>
        <v>364706</v>
      </c>
      <c r="F77" s="21">
        <f>+E77*$F$76</f>
        <v>328235.40000000002</v>
      </c>
      <c r="G77" s="21">
        <f>+E77*$G$76</f>
        <v>36470.6</v>
      </c>
      <c r="H77"/>
    </row>
    <row r="78" spans="4:11" x14ac:dyDescent="0.3">
      <c r="D78" s="14" t="s">
        <v>48</v>
      </c>
      <c r="E78" s="6">
        <f>+E79+E83</f>
        <v>364706</v>
      </c>
      <c r="F78" s="8">
        <f t="shared" ref="F78:F85" si="6">+E78*$F$76</f>
        <v>328235.40000000002</v>
      </c>
      <c r="G78" s="8">
        <f t="shared" ref="G78:G85" si="7">+E78*$G$76</f>
        <v>36470.6</v>
      </c>
    </row>
    <row r="79" spans="4:11" x14ac:dyDescent="0.3">
      <c r="D79" s="5" t="s">
        <v>49</v>
      </c>
      <c r="E79" s="6">
        <f>+E80+E81+E82</f>
        <v>50000</v>
      </c>
      <c r="F79" s="8">
        <f t="shared" si="6"/>
        <v>45000</v>
      </c>
      <c r="G79" s="8">
        <f t="shared" si="7"/>
        <v>5000</v>
      </c>
    </row>
    <row r="80" spans="4:11" x14ac:dyDescent="0.3">
      <c r="D80" s="7" t="s">
        <v>50</v>
      </c>
      <c r="E80" s="8">
        <v>50000</v>
      </c>
      <c r="F80" s="8">
        <f t="shared" si="6"/>
        <v>45000</v>
      </c>
      <c r="G80" s="8">
        <f t="shared" si="7"/>
        <v>5000</v>
      </c>
    </row>
    <row r="81" spans="4:9" x14ac:dyDescent="0.3">
      <c r="D81" s="7" t="s">
        <v>51</v>
      </c>
      <c r="E81" s="8">
        <v>0</v>
      </c>
      <c r="F81" s="8">
        <f t="shared" si="6"/>
        <v>0</v>
      </c>
      <c r="G81" s="8">
        <f t="shared" si="7"/>
        <v>0</v>
      </c>
    </row>
    <row r="82" spans="4:9" x14ac:dyDescent="0.3">
      <c r="D82" s="7" t="s">
        <v>52</v>
      </c>
      <c r="E82" s="8">
        <v>0</v>
      </c>
      <c r="F82" s="8">
        <f t="shared" si="6"/>
        <v>0</v>
      </c>
      <c r="G82" s="8">
        <f t="shared" si="7"/>
        <v>0</v>
      </c>
    </row>
    <row r="83" spans="4:9" x14ac:dyDescent="0.3">
      <c r="D83" s="5" t="s">
        <v>53</v>
      </c>
      <c r="E83" s="6">
        <f>+E84+E85</f>
        <v>314706</v>
      </c>
      <c r="F83" s="8">
        <f t="shared" si="6"/>
        <v>283235.40000000002</v>
      </c>
      <c r="G83" s="8">
        <f t="shared" si="7"/>
        <v>31470.600000000002</v>
      </c>
    </row>
    <row r="84" spans="4:9" x14ac:dyDescent="0.3">
      <c r="D84" s="7" t="s">
        <v>54</v>
      </c>
      <c r="E84" s="8">
        <v>250000</v>
      </c>
      <c r="F84" s="8">
        <f t="shared" si="6"/>
        <v>225000</v>
      </c>
      <c r="G84" s="8">
        <f t="shared" si="7"/>
        <v>25000</v>
      </c>
    </row>
    <row r="85" spans="4:9" x14ac:dyDescent="0.3">
      <c r="D85" s="22" t="s">
        <v>55</v>
      </c>
      <c r="E85" s="23">
        <v>64706</v>
      </c>
      <c r="F85" s="23">
        <f t="shared" si="6"/>
        <v>58235.4</v>
      </c>
      <c r="G85" s="23">
        <f t="shared" si="7"/>
        <v>6470.6</v>
      </c>
    </row>
    <row r="86" spans="4:9" x14ac:dyDescent="0.3">
      <c r="D86" s="12"/>
    </row>
    <row r="88" spans="4:9" ht="15" thickBot="1" x14ac:dyDescent="0.35">
      <c r="D88" s="26" t="s">
        <v>72</v>
      </c>
      <c r="E88" s="26"/>
      <c r="F88" s="26"/>
      <c r="G88" s="26"/>
    </row>
    <row r="89" spans="4:9" ht="15" thickTop="1" x14ac:dyDescent="0.3">
      <c r="D89" s="28"/>
      <c r="E89" s="29" t="s">
        <v>2</v>
      </c>
      <c r="F89" s="30" t="s">
        <v>73</v>
      </c>
      <c r="G89" s="30" t="s">
        <v>74</v>
      </c>
      <c r="H89"/>
      <c r="I89"/>
    </row>
    <row r="90" spans="4:9" x14ac:dyDescent="0.3">
      <c r="D90" t="s">
        <v>75</v>
      </c>
      <c r="E90" s="8">
        <v>59500</v>
      </c>
      <c r="F90"/>
      <c r="G90" s="8">
        <f>+E90+F90</f>
        <v>59500</v>
      </c>
      <c r="H90"/>
      <c r="I90"/>
    </row>
    <row r="91" spans="4:9" x14ac:dyDescent="0.3">
      <c r="D91" t="s">
        <v>76</v>
      </c>
      <c r="F91"/>
      <c r="G91"/>
      <c r="H91"/>
      <c r="I91"/>
    </row>
    <row r="92" spans="4:9" x14ac:dyDescent="0.3">
      <c r="D92" t="s">
        <v>77</v>
      </c>
      <c r="E92"/>
      <c r="F92" s="8">
        <v>59500</v>
      </c>
      <c r="G92" s="8">
        <f>+F92</f>
        <v>59500</v>
      </c>
      <c r="H92"/>
      <c r="I92"/>
    </row>
    <row r="93" spans="4:9" x14ac:dyDescent="0.3">
      <c r="D93" s="31" t="s">
        <v>78</v>
      </c>
      <c r="E93" s="21"/>
      <c r="F93" s="31"/>
      <c r="G93" s="21">
        <f>+G90-G92</f>
        <v>0</v>
      </c>
      <c r="H93"/>
      <c r="I93"/>
    </row>
    <row r="96" spans="4:9" x14ac:dyDescent="0.3">
      <c r="F96"/>
      <c r="G96"/>
      <c r="H96"/>
      <c r="I96"/>
    </row>
    <row r="97" spans="6:9" x14ac:dyDescent="0.3">
      <c r="F97"/>
      <c r="G97"/>
      <c r="H97"/>
      <c r="I97"/>
    </row>
    <row r="98" spans="6:9" x14ac:dyDescent="0.3">
      <c r="F98"/>
      <c r="G98"/>
      <c r="H98"/>
      <c r="I98"/>
    </row>
    <row r="99" spans="6:9" x14ac:dyDescent="0.3">
      <c r="F99"/>
      <c r="G99"/>
      <c r="H99"/>
      <c r="I99"/>
    </row>
    <row r="100" spans="6:9" x14ac:dyDescent="0.3">
      <c r="F100"/>
      <c r="G100"/>
      <c r="H100"/>
      <c r="I100"/>
    </row>
    <row r="101" spans="6:9" x14ac:dyDescent="0.3">
      <c r="F101"/>
      <c r="G101"/>
      <c r="H101"/>
      <c r="I101"/>
    </row>
    <row r="113" spans="6:10" x14ac:dyDescent="0.3">
      <c r="I113" s="32" t="s">
        <v>79</v>
      </c>
      <c r="J113" s="33" t="s">
        <v>80</v>
      </c>
    </row>
    <row r="114" spans="6:10" x14ac:dyDescent="0.3">
      <c r="F114" s="8" t="s">
        <v>81</v>
      </c>
      <c r="I114" s="34">
        <v>59500</v>
      </c>
      <c r="J114" s="34"/>
    </row>
    <row r="115" spans="6:10" x14ac:dyDescent="0.3">
      <c r="F115" s="8" t="s">
        <v>82</v>
      </c>
      <c r="I115" s="34"/>
      <c r="J115" s="34">
        <f>+I114/1.19</f>
        <v>50000</v>
      </c>
    </row>
    <row r="116" spans="6:10" x14ac:dyDescent="0.3">
      <c r="F116" s="8" t="s">
        <v>83</v>
      </c>
      <c r="I116" s="34"/>
      <c r="J116" s="34">
        <f>+J115*0.19</f>
        <v>9500</v>
      </c>
    </row>
    <row r="117" spans="6:10" x14ac:dyDescent="0.3">
      <c r="F117" s="8" t="s">
        <v>84</v>
      </c>
      <c r="I117" s="35"/>
      <c r="J117" s="35"/>
    </row>
    <row r="120" spans="6:10" x14ac:dyDescent="0.3">
      <c r="I120" s="32" t="s">
        <v>79</v>
      </c>
      <c r="J120" s="33" t="s">
        <v>80</v>
      </c>
    </row>
    <row r="121" spans="6:10" x14ac:dyDescent="0.3">
      <c r="F121" s="8" t="s">
        <v>85</v>
      </c>
      <c r="I121" s="34">
        <f>+J115</f>
        <v>50000</v>
      </c>
      <c r="J121" s="34"/>
    </row>
    <row r="122" spans="6:10" x14ac:dyDescent="0.3">
      <c r="F122" s="8" t="s">
        <v>86</v>
      </c>
      <c r="I122" s="34">
        <f>+J116</f>
        <v>9500</v>
      </c>
      <c r="J122" s="34"/>
    </row>
    <row r="123" spans="6:10" x14ac:dyDescent="0.3">
      <c r="F123" s="8" t="s">
        <v>87</v>
      </c>
      <c r="I123" s="34"/>
      <c r="J123" s="34">
        <f>+I114</f>
        <v>59500</v>
      </c>
    </row>
    <row r="124" spans="6:10" x14ac:dyDescent="0.3">
      <c r="F124" s="8" t="s">
        <v>88</v>
      </c>
      <c r="I124" s="35"/>
      <c r="J124" s="35"/>
    </row>
  </sheetData>
  <mergeCells count="4">
    <mergeCell ref="E10:I10"/>
    <mergeCell ref="D73:G73"/>
    <mergeCell ref="D88:G88"/>
    <mergeCell ref="D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Anónimo</cp:lastModifiedBy>
  <dcterms:created xsi:type="dcterms:W3CDTF">2023-05-11T17:25:29Z</dcterms:created>
  <dcterms:modified xsi:type="dcterms:W3CDTF">2023-05-21T19:25:29Z</dcterms:modified>
</cp:coreProperties>
</file>