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Segundo Semestre 2023\Clases Especiales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S34" i="1"/>
  <c r="S33" i="1"/>
  <c r="P56" i="1"/>
  <c r="R61" i="1"/>
  <c r="R59" i="1"/>
  <c r="Q59" i="1"/>
  <c r="S56" i="1"/>
  <c r="R56" i="1"/>
  <c r="Q56" i="1"/>
  <c r="S55" i="1"/>
  <c r="R55" i="1"/>
  <c r="Q55" i="1"/>
  <c r="S54" i="1"/>
  <c r="R54" i="1"/>
  <c r="Q54" i="1"/>
  <c r="L54" i="1"/>
  <c r="M56" i="1"/>
  <c r="D36" i="1"/>
  <c r="D35" i="1"/>
  <c r="M47" i="1"/>
  <c r="L42" i="1"/>
  <c r="M43" i="1" s="1"/>
  <c r="M33" i="1"/>
  <c r="M38" i="1" s="1"/>
  <c r="L37" i="1" s="1"/>
  <c r="L28" i="1"/>
  <c r="L27" i="1"/>
  <c r="M20" i="1"/>
  <c r="M16" i="1"/>
  <c r="M15" i="1"/>
  <c r="M34" i="1" l="1"/>
  <c r="L7" i="1"/>
  <c r="M7" i="1"/>
  <c r="M6" i="1" l="1"/>
</calcChain>
</file>

<file path=xl/sharedStrings.xml><?xml version="1.0" encoding="utf-8"?>
<sst xmlns="http://schemas.openxmlformats.org/spreadsheetml/2006/main" count="136" uniqueCount="86">
  <si>
    <t>Desarrollo</t>
  </si>
  <si>
    <t>FECHA</t>
  </si>
  <si>
    <t>DETALLE</t>
  </si>
  <si>
    <t>DEBE</t>
  </si>
  <si>
    <t>HABER</t>
  </si>
  <si>
    <t>#</t>
  </si>
  <si>
    <t>TIPO CUENTA</t>
  </si>
  <si>
    <t>Tema: Registro Contable | Con Identificación de cuentas y su respectiva clasificación</t>
  </si>
  <si>
    <t>PLAN DE CUENTAS</t>
  </si>
  <si>
    <t>ACTIVO</t>
  </si>
  <si>
    <t>PASIVO</t>
  </si>
  <si>
    <t>PATRIMONIO</t>
  </si>
  <si>
    <t>INGRESOS</t>
  </si>
  <si>
    <t>GASTOS</t>
  </si>
  <si>
    <t>Control</t>
  </si>
  <si>
    <t>TRANSACCIONES</t>
  </si>
  <si>
    <t>LIBRO DIARIO</t>
  </si>
  <si>
    <t>Vehículo</t>
  </si>
  <si>
    <t>Caja</t>
  </si>
  <si>
    <t>Mercaderías</t>
  </si>
  <si>
    <t>Local Comercial</t>
  </si>
  <si>
    <t>Proveedores</t>
  </si>
  <si>
    <t>Capital</t>
  </si>
  <si>
    <t>01.10.2022</t>
  </si>
  <si>
    <t>Honorarios por pagar</t>
  </si>
  <si>
    <t>Letras por pagar</t>
  </si>
  <si>
    <t>Letra por pagar</t>
  </si>
  <si>
    <t>Glosa: por la iniciación de actividades.</t>
  </si>
  <si>
    <t>Activo (Aumento)</t>
  </si>
  <si>
    <t>Pasivo (Aumenta)</t>
  </si>
  <si>
    <t>Patrimonio (Aumenta)</t>
  </si>
  <si>
    <t>Banco</t>
  </si>
  <si>
    <t>Activo (Aumenta)</t>
  </si>
  <si>
    <t>Activo (Disminuye)</t>
  </si>
  <si>
    <t>ACTIVO = PASIVO + PATRIMONIO</t>
  </si>
  <si>
    <t>ACTIVO = PASIVO + PATRIMONIO + INGRESOS - GASTOS</t>
  </si>
  <si>
    <t>Aumenta con Cargos</t>
  </si>
  <si>
    <t>Disminuye con Abonos</t>
  </si>
  <si>
    <t>Saldo Deudor</t>
  </si>
  <si>
    <t>Disminuye con Cargos</t>
  </si>
  <si>
    <t>Aumenta con Abonos</t>
  </si>
  <si>
    <t>Saldo Acreedor</t>
  </si>
  <si>
    <r>
      <t xml:space="preserve">   ACTIVO + GASTOS        </t>
    </r>
    <r>
      <rPr>
        <b/>
        <sz val="18"/>
        <color theme="1"/>
        <rFont val="Calibri"/>
        <family val="2"/>
        <scheme val="minor"/>
      </rPr>
      <t>=</t>
    </r>
    <r>
      <rPr>
        <sz val="11"/>
        <color theme="1"/>
        <rFont val="Calibri"/>
        <family val="2"/>
        <scheme val="minor"/>
      </rPr>
      <t xml:space="preserve">     PASIVO + PATRIMONIO + INGRESOS </t>
    </r>
  </si>
  <si>
    <t>Glosa: apertura cuenta corriente bancaria</t>
  </si>
  <si>
    <t>Gastos bancarios</t>
  </si>
  <si>
    <t>Gasto (Aumenta)</t>
  </si>
  <si>
    <t>Glosa: pago gastos apertura cuenta corriente</t>
  </si>
  <si>
    <t>IVA CF</t>
  </si>
  <si>
    <t>Glosa: compra mercederías al crédito simple</t>
  </si>
  <si>
    <t>Clientes</t>
  </si>
  <si>
    <t>Ingreso por ventas</t>
  </si>
  <si>
    <t>IVA DF</t>
  </si>
  <si>
    <t>Ingreso (Aumento)</t>
  </si>
  <si>
    <t>Gasto por costo de venta</t>
  </si>
  <si>
    <t>5.1</t>
  </si>
  <si>
    <t>Glosa: por el costo de venta de la fact. Xx</t>
  </si>
  <si>
    <t>Glosa: por el devengo de la venta según fact. Xx</t>
  </si>
  <si>
    <t>Supuesto: el costo equivale al 65% del ingreso</t>
  </si>
  <si>
    <t>Glosa: Abono 60% deuda cliente</t>
  </si>
  <si>
    <t>5.2</t>
  </si>
  <si>
    <t>Glosa: Deposito en cuenta corriente</t>
  </si>
  <si>
    <t>FACTURA (COMPRA)</t>
  </si>
  <si>
    <t>FACTURA (VENTA)</t>
  </si>
  <si>
    <t xml:space="preserve"> +</t>
  </si>
  <si>
    <t>NOTA CREDITO (EMITIDA)</t>
  </si>
  <si>
    <t>NOTA CREDITO (RECIBIDA)</t>
  </si>
  <si>
    <t xml:space="preserve"> -</t>
  </si>
  <si>
    <t>Gasto de electricidad y telefono</t>
  </si>
  <si>
    <t>Gasto electricidad y telefono</t>
  </si>
  <si>
    <t>Glosa: pago gasto de electricidad y telefonos</t>
  </si>
  <si>
    <t>IVA CD</t>
  </si>
  <si>
    <t>Glosa: por la devolución de mercaderías</t>
  </si>
  <si>
    <t>Proveedor</t>
  </si>
  <si>
    <t>Unidades</t>
  </si>
  <si>
    <t>Valor unitario</t>
  </si>
  <si>
    <t>Valor total</t>
  </si>
  <si>
    <t>Mercadería</t>
  </si>
  <si>
    <t>Saldo deudor</t>
  </si>
  <si>
    <t>Compra</t>
  </si>
  <si>
    <t>Devolución</t>
  </si>
  <si>
    <t>Saldo</t>
  </si>
  <si>
    <t>EE.RR.</t>
  </si>
  <si>
    <t>Ventas</t>
  </si>
  <si>
    <t>Costos venta</t>
  </si>
  <si>
    <t>Margen</t>
  </si>
  <si>
    <t>Saldos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</si>
</sst>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/>
    <xf numFmtId="3" fontId="0" fillId="0" borderId="6" xfId="0" applyNumberFormat="1" applyBorder="1"/>
    <xf numFmtId="3" fontId="0" fillId="2" borderId="1" xfId="0" applyNumberFormat="1" applyFill="1" applyBorder="1" applyAlignment="1">
      <alignment horizontal="center"/>
    </xf>
    <xf numFmtId="3" fontId="2" fillId="0" borderId="0" xfId="0" applyNumberFormat="1" applyFont="1"/>
    <xf numFmtId="3" fontId="0" fillId="0" borderId="7" xfId="0" applyNumberFormat="1" applyBorder="1"/>
    <xf numFmtId="3" fontId="0" fillId="0" borderId="8" xfId="0" applyNumberFormat="1" applyBorder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9" xfId="0" applyNumberFormat="1" applyBorder="1"/>
    <xf numFmtId="3" fontId="0" fillId="0" borderId="0" xfId="0" applyNumberFormat="1" applyAlignment="1">
      <alignment horizontal="left" indent="1"/>
    </xf>
    <xf numFmtId="3" fontId="0" fillId="2" borderId="8" xfId="0" applyNumberFormat="1" applyFill="1" applyBorder="1"/>
    <xf numFmtId="3" fontId="0" fillId="0" borderId="8" xfId="0" applyNumberFormat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1</xdr:row>
      <xdr:rowOff>5442</xdr:rowOff>
    </xdr:from>
    <xdr:to>
      <xdr:col>3</xdr:col>
      <xdr:colOff>236315</xdr:colOff>
      <xdr:row>9</xdr:row>
      <xdr:rowOff>103249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186871"/>
          <a:ext cx="3601814" cy="156737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27214</xdr:colOff>
      <xdr:row>9</xdr:row>
      <xdr:rowOff>70758</xdr:rowOff>
    </xdr:from>
    <xdr:to>
      <xdr:col>3</xdr:col>
      <xdr:colOff>236314</xdr:colOff>
      <xdr:row>21</xdr:row>
      <xdr:rowOff>151446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14" y="1721758"/>
          <a:ext cx="3601814" cy="2257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tabSelected="1" topLeftCell="A2" zoomScale="84" zoomScaleNormal="120" workbookViewId="0">
      <pane ySplit="7" topLeftCell="A9" activePane="bottomLeft" state="frozen"/>
      <selection activeCell="A2" sqref="A2"/>
      <selection pane="bottomLeft" activeCell="B26" sqref="B26"/>
    </sheetView>
  </sheetViews>
  <sheetFormatPr baseColWidth="10" defaultRowHeight="14.4" x14ac:dyDescent="0.3"/>
  <cols>
    <col min="1" max="1" width="25.21875" style="1" customWidth="1"/>
    <col min="2" max="2" width="12.6640625" style="1" customWidth="1"/>
    <col min="3" max="4" width="11.5546875" style="1"/>
    <col min="5" max="5" width="4.33203125" style="1" customWidth="1"/>
    <col min="6" max="6" width="3.21875" style="1" customWidth="1"/>
    <col min="7" max="7" width="22.109375" style="1" customWidth="1"/>
    <col min="8" max="8" width="4.5546875" style="1" customWidth="1"/>
    <col min="9" max="9" width="11.5546875" style="1"/>
    <col min="10" max="10" width="4.88671875" style="1" customWidth="1"/>
    <col min="11" max="11" width="37.21875" style="1" customWidth="1"/>
    <col min="12" max="13" width="11.5546875" style="1"/>
    <col min="14" max="14" width="4.109375" style="1" customWidth="1"/>
    <col min="15" max="15" width="17.44140625" style="1" customWidth="1"/>
    <col min="16" max="16384" width="11.5546875" style="1"/>
  </cols>
  <sheetData>
    <row r="1" spans="1:15" x14ac:dyDescent="0.3">
      <c r="G1" s="1" t="s">
        <v>7</v>
      </c>
    </row>
    <row r="6" spans="1:15" x14ac:dyDescent="0.3">
      <c r="I6" s="2" t="s">
        <v>0</v>
      </c>
      <c r="M6" s="11">
        <f>+M7-L7</f>
        <v>0</v>
      </c>
      <c r="N6" s="11" t="s">
        <v>14</v>
      </c>
    </row>
    <row r="7" spans="1:15" ht="15" thickBot="1" x14ac:dyDescent="0.35">
      <c r="I7" s="2" t="s">
        <v>16</v>
      </c>
      <c r="L7" s="1">
        <f>SUM(L9:L64)</f>
        <v>6907420</v>
      </c>
      <c r="M7" s="1">
        <f>SUM(M9:M64)</f>
        <v>6907420</v>
      </c>
    </row>
    <row r="8" spans="1:15" ht="15" thickBot="1" x14ac:dyDescent="0.35">
      <c r="G8" s="10" t="s">
        <v>6</v>
      </c>
      <c r="H8" s="7" t="s">
        <v>5</v>
      </c>
      <c r="I8" s="7" t="s">
        <v>1</v>
      </c>
      <c r="J8" s="5" t="s">
        <v>2</v>
      </c>
      <c r="K8" s="6"/>
      <c r="L8" s="7" t="s">
        <v>3</v>
      </c>
      <c r="M8" s="7" t="s">
        <v>4</v>
      </c>
      <c r="O8" s="2" t="s">
        <v>8</v>
      </c>
    </row>
    <row r="9" spans="1:15" x14ac:dyDescent="0.3">
      <c r="A9" s="2" t="s">
        <v>15</v>
      </c>
      <c r="G9" s="3" t="s">
        <v>28</v>
      </c>
      <c r="H9" s="3">
        <v>1</v>
      </c>
      <c r="I9" s="3" t="s">
        <v>23</v>
      </c>
      <c r="J9" s="8" t="s">
        <v>17</v>
      </c>
      <c r="K9" s="8"/>
      <c r="L9" s="3">
        <v>1500000</v>
      </c>
      <c r="M9" s="3"/>
    </row>
    <row r="10" spans="1:15" x14ac:dyDescent="0.3">
      <c r="G10" s="3" t="s">
        <v>28</v>
      </c>
      <c r="H10" s="3"/>
      <c r="I10" s="3"/>
      <c r="J10" s="8" t="s">
        <v>18</v>
      </c>
      <c r="K10" s="8"/>
      <c r="L10" s="3">
        <v>340000</v>
      </c>
      <c r="M10" s="3"/>
      <c r="O10" s="2" t="s">
        <v>9</v>
      </c>
    </row>
    <row r="11" spans="1:15" x14ac:dyDescent="0.3">
      <c r="G11" s="3" t="s">
        <v>28</v>
      </c>
      <c r="H11" s="3"/>
      <c r="I11" s="3"/>
      <c r="J11" s="8" t="s">
        <v>19</v>
      </c>
      <c r="K11" s="8"/>
      <c r="L11" s="3">
        <v>500000</v>
      </c>
      <c r="M11" s="3"/>
      <c r="O11" s="1" t="s">
        <v>17</v>
      </c>
    </row>
    <row r="12" spans="1:15" x14ac:dyDescent="0.3">
      <c r="G12" s="3" t="s">
        <v>28</v>
      </c>
      <c r="H12" s="3"/>
      <c r="I12" s="3"/>
      <c r="J12" s="8" t="s">
        <v>20</v>
      </c>
      <c r="K12" s="8"/>
      <c r="L12" s="3">
        <v>1800000</v>
      </c>
      <c r="M12" s="3"/>
      <c r="O12" s="1" t="s">
        <v>18</v>
      </c>
    </row>
    <row r="13" spans="1:15" x14ac:dyDescent="0.3">
      <c r="G13" s="3" t="s">
        <v>29</v>
      </c>
      <c r="H13" s="3"/>
      <c r="I13" s="3"/>
      <c r="J13" s="8"/>
      <c r="K13" s="8" t="s">
        <v>24</v>
      </c>
      <c r="L13" s="3"/>
      <c r="M13" s="3">
        <v>80000</v>
      </c>
      <c r="O13" s="1" t="s">
        <v>19</v>
      </c>
    </row>
    <row r="14" spans="1:15" x14ac:dyDescent="0.3">
      <c r="G14" s="3" t="s">
        <v>29</v>
      </c>
      <c r="H14" s="3"/>
      <c r="I14" s="3"/>
      <c r="J14" s="8"/>
      <c r="K14" s="8" t="s">
        <v>26</v>
      </c>
      <c r="L14" s="3"/>
      <c r="M14" s="3">
        <v>460000</v>
      </c>
      <c r="O14" s="1" t="s">
        <v>20</v>
      </c>
    </row>
    <row r="15" spans="1:15" x14ac:dyDescent="0.3">
      <c r="G15" s="3" t="s">
        <v>29</v>
      </c>
      <c r="H15" s="3"/>
      <c r="I15" s="3"/>
      <c r="J15" s="8"/>
      <c r="K15" s="8" t="s">
        <v>21</v>
      </c>
      <c r="L15" s="3"/>
      <c r="M15" s="3">
        <f>+L11*0.4</f>
        <v>200000</v>
      </c>
      <c r="O15" s="1" t="s">
        <v>47</v>
      </c>
    </row>
    <row r="16" spans="1:15" x14ac:dyDescent="0.3">
      <c r="G16" s="3" t="s">
        <v>30</v>
      </c>
      <c r="H16" s="3"/>
      <c r="I16" s="3"/>
      <c r="J16" s="8"/>
      <c r="K16" s="8" t="s">
        <v>22</v>
      </c>
      <c r="L16" s="3"/>
      <c r="M16" s="3">
        <f>SUM(L9:L12)-SUM(M13:M15)</f>
        <v>3400000</v>
      </c>
      <c r="O16" s="1" t="s">
        <v>49</v>
      </c>
    </row>
    <row r="17" spans="1:18" x14ac:dyDescent="0.3">
      <c r="G17" s="3"/>
      <c r="H17" s="3"/>
      <c r="I17" s="3"/>
      <c r="J17" s="8" t="s">
        <v>27</v>
      </c>
      <c r="K17" s="8"/>
      <c r="L17" s="3"/>
      <c r="M17" s="3"/>
    </row>
    <row r="18" spans="1:18" x14ac:dyDescent="0.3">
      <c r="G18" s="12"/>
      <c r="H18" s="12"/>
      <c r="I18" s="12"/>
      <c r="J18" s="13"/>
      <c r="K18" s="13"/>
      <c r="L18" s="12"/>
      <c r="M18" s="12"/>
    </row>
    <row r="19" spans="1:18" x14ac:dyDescent="0.3">
      <c r="G19" s="3" t="s">
        <v>32</v>
      </c>
      <c r="H19" s="3">
        <v>2</v>
      </c>
      <c r="I19" s="3"/>
      <c r="J19" s="8" t="s">
        <v>31</v>
      </c>
      <c r="K19" s="8"/>
      <c r="L19" s="3">
        <v>300000</v>
      </c>
      <c r="M19" s="3"/>
      <c r="O19" s="2" t="s">
        <v>10</v>
      </c>
    </row>
    <row r="20" spans="1:18" x14ac:dyDescent="0.3">
      <c r="G20" s="3" t="s">
        <v>33</v>
      </c>
      <c r="H20" s="3"/>
      <c r="I20" s="3"/>
      <c r="J20" s="8"/>
      <c r="K20" s="8" t="s">
        <v>18</v>
      </c>
      <c r="L20" s="3"/>
      <c r="M20" s="3">
        <f>+L19</f>
        <v>300000</v>
      </c>
      <c r="O20" s="1" t="s">
        <v>24</v>
      </c>
    </row>
    <row r="21" spans="1:18" x14ac:dyDescent="0.3">
      <c r="G21" s="3"/>
      <c r="H21" s="3"/>
      <c r="I21" s="3"/>
      <c r="J21" s="8" t="s">
        <v>43</v>
      </c>
      <c r="K21" s="8"/>
      <c r="L21" s="3"/>
      <c r="M21" s="3"/>
      <c r="O21" s="1" t="s">
        <v>21</v>
      </c>
    </row>
    <row r="22" spans="1:18" x14ac:dyDescent="0.3">
      <c r="G22" s="12"/>
      <c r="H22" s="12"/>
      <c r="I22" s="12"/>
      <c r="J22" s="13"/>
      <c r="K22" s="13"/>
      <c r="L22" s="12"/>
      <c r="M22" s="12"/>
      <c r="O22" s="1" t="s">
        <v>25</v>
      </c>
    </row>
    <row r="23" spans="1:18" x14ac:dyDescent="0.3">
      <c r="A23" s="1" t="s">
        <v>34</v>
      </c>
      <c r="G23" s="3" t="s">
        <v>45</v>
      </c>
      <c r="H23" s="3">
        <v>3</v>
      </c>
      <c r="I23" s="3"/>
      <c r="J23" s="8" t="s">
        <v>44</v>
      </c>
      <c r="K23" s="8"/>
      <c r="L23" s="3">
        <v>12000</v>
      </c>
      <c r="M23" s="3"/>
      <c r="O23" s="1" t="s">
        <v>51</v>
      </c>
    </row>
    <row r="24" spans="1:18" x14ac:dyDescent="0.3">
      <c r="G24" s="3" t="s">
        <v>33</v>
      </c>
      <c r="H24" s="3"/>
      <c r="I24" s="3"/>
      <c r="J24" s="8"/>
      <c r="K24" s="8" t="s">
        <v>31</v>
      </c>
      <c r="L24" s="3"/>
      <c r="M24" s="3">
        <v>12000</v>
      </c>
    </row>
    <row r="25" spans="1:18" x14ac:dyDescent="0.3">
      <c r="A25" s="1" t="s">
        <v>35</v>
      </c>
      <c r="G25" s="3"/>
      <c r="H25" s="3"/>
      <c r="I25" s="3"/>
      <c r="J25" s="8" t="s">
        <v>46</v>
      </c>
      <c r="K25" s="8"/>
      <c r="L25" s="3"/>
      <c r="M25" s="3"/>
    </row>
    <row r="26" spans="1:18" x14ac:dyDescent="0.3">
      <c r="G26" s="12"/>
      <c r="H26" s="12"/>
      <c r="I26" s="12"/>
      <c r="J26" s="13"/>
      <c r="K26" s="13"/>
      <c r="L26" s="12"/>
      <c r="M26" s="12"/>
    </row>
    <row r="27" spans="1:18" ht="23.4" x14ac:dyDescent="0.45">
      <c r="A27" s="1" t="s">
        <v>42</v>
      </c>
      <c r="G27" s="3" t="s">
        <v>32</v>
      </c>
      <c r="H27" s="3">
        <v>4</v>
      </c>
      <c r="I27" s="3"/>
      <c r="J27" s="8" t="s">
        <v>19</v>
      </c>
      <c r="K27" s="8"/>
      <c r="L27" s="3">
        <f>+M29/1.19</f>
        <v>350000</v>
      </c>
      <c r="M27" s="3"/>
      <c r="O27" s="2" t="s">
        <v>11</v>
      </c>
    </row>
    <row r="28" spans="1:18" x14ac:dyDescent="0.3">
      <c r="G28" s="3" t="s">
        <v>32</v>
      </c>
      <c r="H28" s="3"/>
      <c r="I28" s="3"/>
      <c r="J28" s="8" t="s">
        <v>47</v>
      </c>
      <c r="K28" s="8"/>
      <c r="L28" s="3">
        <f>+L27*0.19</f>
        <v>66500</v>
      </c>
      <c r="M28" s="3"/>
      <c r="O28" s="1" t="s">
        <v>22</v>
      </c>
    </row>
    <row r="29" spans="1:18" x14ac:dyDescent="0.3">
      <c r="A29" s="1" t="s">
        <v>36</v>
      </c>
      <c r="B29" s="15" t="s">
        <v>39</v>
      </c>
      <c r="C29" s="15"/>
      <c r="D29" s="15"/>
      <c r="G29" s="3" t="s">
        <v>29</v>
      </c>
      <c r="H29" s="3"/>
      <c r="I29" s="3"/>
      <c r="J29" s="8"/>
      <c r="K29" s="8" t="s">
        <v>21</v>
      </c>
      <c r="L29" s="3"/>
      <c r="M29" s="3">
        <v>416500</v>
      </c>
    </row>
    <row r="30" spans="1:18" x14ac:dyDescent="0.3">
      <c r="A30" s="1" t="s">
        <v>37</v>
      </c>
      <c r="B30" s="15" t="s">
        <v>40</v>
      </c>
      <c r="C30" s="15"/>
      <c r="D30" s="15"/>
      <c r="G30" s="3"/>
      <c r="H30" s="3"/>
      <c r="I30" s="3"/>
      <c r="J30" s="8" t="s">
        <v>48</v>
      </c>
      <c r="K30" s="8"/>
      <c r="L30" s="3"/>
      <c r="M30" s="3"/>
    </row>
    <row r="31" spans="1:18" x14ac:dyDescent="0.3">
      <c r="A31" s="1" t="s">
        <v>38</v>
      </c>
      <c r="B31" s="15" t="s">
        <v>41</v>
      </c>
      <c r="C31" s="15"/>
      <c r="D31" s="15"/>
      <c r="G31" s="12"/>
      <c r="H31" s="12"/>
      <c r="I31" s="12"/>
      <c r="J31" s="13"/>
      <c r="K31" s="13"/>
      <c r="L31" s="12"/>
      <c r="M31" s="12"/>
    </row>
    <row r="32" spans="1:18" x14ac:dyDescent="0.3">
      <c r="G32" s="3" t="s">
        <v>32</v>
      </c>
      <c r="H32" s="3">
        <v>5</v>
      </c>
      <c r="I32" s="3"/>
      <c r="J32" s="8" t="s">
        <v>49</v>
      </c>
      <c r="K32" s="8"/>
      <c r="L32" s="3">
        <v>749700</v>
      </c>
      <c r="M32" s="3"/>
      <c r="R32" s="1" t="s">
        <v>81</v>
      </c>
    </row>
    <row r="33" spans="1:20" x14ac:dyDescent="0.3">
      <c r="G33" s="3" t="s">
        <v>52</v>
      </c>
      <c r="H33" s="3"/>
      <c r="I33" s="3"/>
      <c r="J33" s="8"/>
      <c r="K33" s="8" t="s">
        <v>50</v>
      </c>
      <c r="L33" s="3"/>
      <c r="M33" s="3">
        <f>+L32/1.19</f>
        <v>630000</v>
      </c>
      <c r="R33" s="1" t="s">
        <v>82</v>
      </c>
      <c r="S33" s="1">
        <f>+M33</f>
        <v>630000</v>
      </c>
      <c r="T33" s="1" t="s">
        <v>85</v>
      </c>
    </row>
    <row r="34" spans="1:20" x14ac:dyDescent="0.3">
      <c r="G34" s="3" t="s">
        <v>29</v>
      </c>
      <c r="H34" s="3"/>
      <c r="I34" s="3"/>
      <c r="J34" s="8"/>
      <c r="K34" s="8" t="s">
        <v>51</v>
      </c>
      <c r="L34" s="3"/>
      <c r="M34" s="3">
        <f>+M33*0.19</f>
        <v>119700</v>
      </c>
      <c r="R34" s="13" t="s">
        <v>83</v>
      </c>
      <c r="S34" s="13">
        <f>-L37</f>
        <v>-409500</v>
      </c>
      <c r="T34" s="1" t="s">
        <v>85</v>
      </c>
    </row>
    <row r="35" spans="1:20" x14ac:dyDescent="0.3">
      <c r="B35" s="1">
        <v>6</v>
      </c>
      <c r="C35" s="1">
        <v>10000</v>
      </c>
      <c r="D35" s="1">
        <f>+B35*C35</f>
        <v>60000</v>
      </c>
      <c r="G35" s="3"/>
      <c r="H35" s="3"/>
      <c r="I35" s="3"/>
      <c r="J35" s="8" t="s">
        <v>56</v>
      </c>
      <c r="K35" s="8"/>
      <c r="L35" s="3"/>
      <c r="M35" s="3"/>
      <c r="O35" s="2" t="s">
        <v>12</v>
      </c>
      <c r="R35" s="1" t="s">
        <v>84</v>
      </c>
      <c r="S35" s="1">
        <f>+S33+S34</f>
        <v>220500</v>
      </c>
    </row>
    <row r="36" spans="1:20" x14ac:dyDescent="0.3">
      <c r="B36" s="1">
        <v>5</v>
      </c>
      <c r="C36" s="1">
        <v>10000</v>
      </c>
      <c r="D36" s="1">
        <f>+B36*C36</f>
        <v>50000</v>
      </c>
      <c r="G36" s="3"/>
      <c r="H36" s="3"/>
      <c r="I36" s="3"/>
      <c r="J36" s="16"/>
      <c r="K36" s="13"/>
      <c r="L36" s="12"/>
      <c r="M36" s="12"/>
      <c r="O36" s="1" t="s">
        <v>50</v>
      </c>
    </row>
    <row r="37" spans="1:20" x14ac:dyDescent="0.3">
      <c r="G37" s="3" t="s">
        <v>45</v>
      </c>
      <c r="H37" s="3" t="s">
        <v>54</v>
      </c>
      <c r="I37" s="3"/>
      <c r="J37" s="8" t="s">
        <v>53</v>
      </c>
      <c r="K37" s="8"/>
      <c r="L37" s="3">
        <f>+M38</f>
        <v>409500</v>
      </c>
      <c r="M37" s="3"/>
    </row>
    <row r="38" spans="1:20" x14ac:dyDescent="0.3">
      <c r="B38" s="1" t="s">
        <v>47</v>
      </c>
      <c r="C38" s="1" t="s">
        <v>51</v>
      </c>
      <c r="G38" s="3" t="s">
        <v>33</v>
      </c>
      <c r="H38" s="3"/>
      <c r="I38" s="3"/>
      <c r="J38" s="8"/>
      <c r="K38" s="8" t="s">
        <v>19</v>
      </c>
      <c r="L38" s="3"/>
      <c r="M38" s="3">
        <f>+M33*0.65</f>
        <v>409500</v>
      </c>
    </row>
    <row r="39" spans="1:20" x14ac:dyDescent="0.3">
      <c r="G39" s="3"/>
      <c r="H39" s="3"/>
      <c r="I39" s="3"/>
      <c r="J39" s="8" t="s">
        <v>55</v>
      </c>
      <c r="K39" s="8"/>
      <c r="L39" s="3"/>
      <c r="M39" s="3"/>
    </row>
    <row r="40" spans="1:20" x14ac:dyDescent="0.3">
      <c r="A40" s="1" t="s">
        <v>61</v>
      </c>
      <c r="B40" s="14" t="s">
        <v>63</v>
      </c>
      <c r="C40" s="14"/>
      <c r="G40" s="3"/>
      <c r="H40" s="3"/>
      <c r="I40" s="3"/>
      <c r="J40" s="8" t="s">
        <v>57</v>
      </c>
      <c r="K40" s="8"/>
      <c r="L40" s="3"/>
      <c r="M40" s="3"/>
    </row>
    <row r="41" spans="1:20" x14ac:dyDescent="0.3">
      <c r="B41" s="14"/>
      <c r="C41" s="14"/>
      <c r="G41" s="3"/>
      <c r="H41" s="3"/>
      <c r="I41" s="3"/>
      <c r="J41" s="16"/>
      <c r="K41" s="13"/>
      <c r="L41" s="12"/>
      <c r="M41" s="12"/>
      <c r="O41" s="2" t="s">
        <v>13</v>
      </c>
    </row>
    <row r="42" spans="1:20" x14ac:dyDescent="0.3">
      <c r="A42" s="1" t="s">
        <v>62</v>
      </c>
      <c r="B42" s="14"/>
      <c r="C42" s="14" t="s">
        <v>63</v>
      </c>
      <c r="G42" s="3" t="s">
        <v>32</v>
      </c>
      <c r="H42" s="3" t="s">
        <v>59</v>
      </c>
      <c r="I42" s="3"/>
      <c r="J42" s="8" t="s">
        <v>18</v>
      </c>
      <c r="K42" s="8"/>
      <c r="L42" s="3">
        <f>+L32*0.6</f>
        <v>449820</v>
      </c>
      <c r="M42" s="3"/>
      <c r="O42" s="1" t="s">
        <v>44</v>
      </c>
    </row>
    <row r="43" spans="1:20" x14ac:dyDescent="0.3">
      <c r="B43" s="14"/>
      <c r="C43" s="14"/>
      <c r="G43" s="3" t="s">
        <v>33</v>
      </c>
      <c r="H43" s="3"/>
      <c r="I43" s="3"/>
      <c r="J43" s="8"/>
      <c r="K43" s="8" t="s">
        <v>49</v>
      </c>
      <c r="L43" s="3"/>
      <c r="M43" s="3">
        <f>+L42</f>
        <v>449820</v>
      </c>
      <c r="O43" s="1" t="s">
        <v>53</v>
      </c>
    </row>
    <row r="44" spans="1:20" x14ac:dyDescent="0.3">
      <c r="A44" s="1" t="s">
        <v>64</v>
      </c>
      <c r="B44" s="14"/>
      <c r="C44" s="14" t="s">
        <v>66</v>
      </c>
      <c r="G44" s="3"/>
      <c r="H44" s="3"/>
      <c r="I44" s="3"/>
      <c r="J44" s="8" t="s">
        <v>58</v>
      </c>
      <c r="K44" s="8"/>
      <c r="L44" s="3"/>
      <c r="M44" s="3"/>
      <c r="O44" s="1" t="s">
        <v>67</v>
      </c>
    </row>
    <row r="45" spans="1:20" x14ac:dyDescent="0.3">
      <c r="B45" s="14"/>
      <c r="C45" s="14"/>
      <c r="G45" s="12"/>
      <c r="H45" s="12"/>
      <c r="I45" s="12"/>
      <c r="J45" s="13"/>
      <c r="K45" s="13"/>
      <c r="L45" s="12"/>
      <c r="M45" s="12"/>
    </row>
    <row r="46" spans="1:20" x14ac:dyDescent="0.3">
      <c r="A46" s="1" t="s">
        <v>65</v>
      </c>
      <c r="B46" s="14" t="s">
        <v>66</v>
      </c>
      <c r="C46" s="14"/>
      <c r="G46" s="3" t="s">
        <v>32</v>
      </c>
      <c r="H46" s="3">
        <v>6</v>
      </c>
      <c r="I46" s="3"/>
      <c r="J46" s="8" t="s">
        <v>31</v>
      </c>
      <c r="K46" s="8"/>
      <c r="L46" s="3">
        <v>400000</v>
      </c>
      <c r="M46" s="3"/>
    </row>
    <row r="47" spans="1:20" x14ac:dyDescent="0.3">
      <c r="G47" s="3" t="s">
        <v>33</v>
      </c>
      <c r="H47" s="3"/>
      <c r="I47" s="3"/>
      <c r="J47" s="8"/>
      <c r="K47" s="8" t="s">
        <v>18</v>
      </c>
      <c r="L47" s="3"/>
      <c r="M47" s="3">
        <f>+L46</f>
        <v>400000</v>
      </c>
    </row>
    <row r="48" spans="1:20" x14ac:dyDescent="0.3">
      <c r="G48" s="3"/>
      <c r="H48" s="3"/>
      <c r="I48" s="3"/>
      <c r="J48" s="8" t="s">
        <v>60</v>
      </c>
      <c r="K48" s="8"/>
      <c r="L48" s="3"/>
      <c r="M48" s="3"/>
    </row>
    <row r="49" spans="7:20" x14ac:dyDescent="0.3">
      <c r="G49" s="12"/>
      <c r="H49" s="12"/>
      <c r="I49" s="12"/>
      <c r="J49" s="13"/>
      <c r="K49" s="13"/>
      <c r="L49" s="12"/>
      <c r="M49" s="12"/>
    </row>
    <row r="50" spans="7:20" x14ac:dyDescent="0.3">
      <c r="G50" s="3" t="s">
        <v>45</v>
      </c>
      <c r="H50" s="3">
        <v>7</v>
      </c>
      <c r="I50" s="3"/>
      <c r="J50" s="8" t="s">
        <v>68</v>
      </c>
      <c r="K50" s="8"/>
      <c r="L50" s="3">
        <v>18000</v>
      </c>
      <c r="M50" s="3"/>
    </row>
    <row r="51" spans="7:20" x14ac:dyDescent="0.3">
      <c r="G51" s="3" t="s">
        <v>33</v>
      </c>
      <c r="H51" s="3"/>
      <c r="I51" s="3"/>
      <c r="J51" s="8"/>
      <c r="K51" s="8" t="s">
        <v>18</v>
      </c>
      <c r="L51" s="3"/>
      <c r="M51" s="3">
        <v>18000</v>
      </c>
    </row>
    <row r="52" spans="7:20" x14ac:dyDescent="0.3">
      <c r="G52" s="3"/>
      <c r="H52" s="3"/>
      <c r="I52" s="3"/>
      <c r="J52" s="8" t="s">
        <v>69</v>
      </c>
      <c r="K52" s="8"/>
      <c r="L52" s="3"/>
      <c r="M52" s="3"/>
    </row>
    <row r="53" spans="7:20" x14ac:dyDescent="0.3">
      <c r="G53" s="12"/>
      <c r="H53" s="12"/>
      <c r="I53" s="12"/>
      <c r="J53" s="13"/>
      <c r="K53" s="13"/>
      <c r="L53" s="12"/>
      <c r="M53" s="12"/>
      <c r="O53" s="17" t="s">
        <v>73</v>
      </c>
      <c r="P53" s="1" t="s">
        <v>74</v>
      </c>
      <c r="Q53" s="1" t="s">
        <v>75</v>
      </c>
      <c r="R53" s="1" t="s">
        <v>47</v>
      </c>
      <c r="S53" s="17" t="s">
        <v>72</v>
      </c>
    </row>
    <row r="54" spans="7:20" x14ac:dyDescent="0.3">
      <c r="G54" s="3"/>
      <c r="H54" s="3">
        <v>8</v>
      </c>
      <c r="I54" s="3"/>
      <c r="J54" s="8" t="s">
        <v>21</v>
      </c>
      <c r="K54" s="8"/>
      <c r="L54" s="3">
        <f>+M55+M56</f>
        <v>11900</v>
      </c>
      <c r="M54" s="3"/>
      <c r="O54" s="1">
        <v>10</v>
      </c>
      <c r="P54" s="1">
        <v>10000</v>
      </c>
      <c r="Q54" s="1">
        <f>+O54*P54</f>
        <v>100000</v>
      </c>
      <c r="R54" s="1">
        <f>+Q54*0.19</f>
        <v>19000</v>
      </c>
      <c r="S54" s="1">
        <f>+Q54+R54</f>
        <v>119000</v>
      </c>
      <c r="T54" s="1" t="s">
        <v>78</v>
      </c>
    </row>
    <row r="55" spans="7:20" x14ac:dyDescent="0.3">
      <c r="G55" s="3"/>
      <c r="H55" s="3"/>
      <c r="I55" s="3"/>
      <c r="J55" s="8"/>
      <c r="K55" s="8" t="s">
        <v>19</v>
      </c>
      <c r="L55" s="3"/>
      <c r="M55" s="3">
        <v>10000</v>
      </c>
      <c r="O55" s="1">
        <v>1</v>
      </c>
      <c r="P55" s="1">
        <v>-10000</v>
      </c>
      <c r="Q55" s="18">
        <f>+O55*P55</f>
        <v>-10000</v>
      </c>
      <c r="R55" s="18">
        <f>+Q55*0.19</f>
        <v>-1900</v>
      </c>
      <c r="S55" s="18">
        <f>+Q55+R55</f>
        <v>-11900</v>
      </c>
      <c r="T55" s="1" t="s">
        <v>79</v>
      </c>
    </row>
    <row r="56" spans="7:20" x14ac:dyDescent="0.3">
      <c r="G56" s="3"/>
      <c r="H56" s="3"/>
      <c r="I56" s="3"/>
      <c r="J56" s="8"/>
      <c r="K56" s="8" t="s">
        <v>70</v>
      </c>
      <c r="L56" s="3"/>
      <c r="M56" s="3">
        <f>+M55*0.19</f>
        <v>1900</v>
      </c>
      <c r="O56" s="1">
        <v>9</v>
      </c>
      <c r="P56" s="1">
        <f>+P54</f>
        <v>10000</v>
      </c>
      <c r="Q56" s="1">
        <f>+Q54+Q55</f>
        <v>90000</v>
      </c>
      <c r="R56" s="1">
        <f>+R54+R55</f>
        <v>17100</v>
      </c>
      <c r="S56" s="1">
        <f>+S54+S55</f>
        <v>107100</v>
      </c>
      <c r="T56" s="1" t="s">
        <v>80</v>
      </c>
    </row>
    <row r="57" spans="7:20" x14ac:dyDescent="0.3">
      <c r="G57" s="3"/>
      <c r="H57" s="3"/>
      <c r="I57" s="3"/>
      <c r="J57" s="8" t="s">
        <v>71</v>
      </c>
      <c r="K57" s="8"/>
      <c r="L57" s="3"/>
      <c r="M57" s="3"/>
    </row>
    <row r="58" spans="7:20" x14ac:dyDescent="0.3">
      <c r="G58" s="3"/>
      <c r="H58" s="3"/>
      <c r="I58" s="3"/>
      <c r="J58" s="8"/>
      <c r="K58" s="8"/>
      <c r="L58" s="3"/>
      <c r="M58" s="3"/>
      <c r="Q58" s="19" t="s">
        <v>76</v>
      </c>
      <c r="R58" s="19"/>
    </row>
    <row r="59" spans="7:20" x14ac:dyDescent="0.3">
      <c r="G59" s="3"/>
      <c r="H59" s="3"/>
      <c r="I59" s="3"/>
      <c r="J59" s="8"/>
      <c r="K59" s="8"/>
      <c r="L59" s="3"/>
      <c r="M59" s="3"/>
      <c r="Q59" s="20">
        <f>+Q54</f>
        <v>100000</v>
      </c>
      <c r="R59" s="1">
        <f>-Q55</f>
        <v>10000</v>
      </c>
    </row>
    <row r="60" spans="7:20" x14ac:dyDescent="0.3">
      <c r="G60" s="3"/>
      <c r="H60" s="3"/>
      <c r="I60" s="3"/>
      <c r="J60" s="8"/>
      <c r="K60" s="8"/>
      <c r="L60" s="3"/>
      <c r="M60" s="3"/>
      <c r="Q60" s="21"/>
    </row>
    <row r="61" spans="7:20" x14ac:dyDescent="0.3">
      <c r="G61" s="3"/>
      <c r="H61" s="3"/>
      <c r="I61" s="3"/>
      <c r="J61" s="8"/>
      <c r="K61" s="8"/>
      <c r="L61" s="3"/>
      <c r="M61" s="3"/>
      <c r="Q61" s="21"/>
      <c r="R61" s="1">
        <f>+Q59-R59</f>
        <v>90000</v>
      </c>
      <c r="S61" s="1" t="s">
        <v>77</v>
      </c>
    </row>
    <row r="62" spans="7:20" x14ac:dyDescent="0.3">
      <c r="G62" s="3"/>
      <c r="H62" s="3"/>
      <c r="I62" s="3"/>
      <c r="J62" s="8"/>
      <c r="K62" s="8"/>
      <c r="L62" s="3"/>
      <c r="M62" s="3"/>
      <c r="Q62" s="21"/>
    </row>
    <row r="63" spans="7:20" x14ac:dyDescent="0.3">
      <c r="G63" s="3"/>
      <c r="H63" s="3"/>
      <c r="I63" s="3"/>
      <c r="J63" s="8"/>
      <c r="K63" s="8"/>
      <c r="L63" s="3"/>
      <c r="M63" s="3"/>
      <c r="Q63" s="21"/>
    </row>
    <row r="64" spans="7:20" ht="15" thickBot="1" x14ac:dyDescent="0.35">
      <c r="G64" s="4"/>
      <c r="H64" s="4"/>
      <c r="I64" s="4"/>
      <c r="J64" s="9"/>
      <c r="K64" s="9"/>
      <c r="L64" s="4"/>
      <c r="M64" s="4"/>
    </row>
  </sheetData>
  <mergeCells count="5">
    <mergeCell ref="J8:K8"/>
    <mergeCell ref="B29:D29"/>
    <mergeCell ref="B30:D30"/>
    <mergeCell ref="B31:D31"/>
    <mergeCell ref="Q58:R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Anónimo</dc:creator>
  <cp:lastModifiedBy>Anónimo</cp:lastModifiedBy>
  <dcterms:created xsi:type="dcterms:W3CDTF">2023-10-04T00:00:53Z</dcterms:created>
  <dcterms:modified xsi:type="dcterms:W3CDTF">2023-10-04T01:28:58Z</dcterms:modified>
</cp:coreProperties>
</file>