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is\Dropbox\02.- DOCENCIA\00. USACH\Primer Semestre 2023\Proceso Contable I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5" i="1" l="1"/>
  <c r="N144" i="1"/>
  <c r="N143" i="1"/>
  <c r="N142" i="1"/>
  <c r="N147" i="1" s="1"/>
  <c r="J135" i="1"/>
  <c r="J127" i="1"/>
  <c r="J122" i="1"/>
  <c r="J123" i="1" s="1"/>
  <c r="G116" i="1"/>
  <c r="J115" i="1"/>
  <c r="J117" i="1" s="1"/>
  <c r="J120" i="1" s="1"/>
  <c r="T102" i="1"/>
  <c r="T101" i="1"/>
  <c r="P96" i="1" s="1"/>
  <c r="Q97" i="1" s="1"/>
  <c r="P101" i="1"/>
  <c r="Q102" i="1" s="1"/>
  <c r="J101" i="1"/>
  <c r="F101" i="1"/>
  <c r="G102" i="1" s="1"/>
  <c r="T98" i="1"/>
  <c r="T91" i="1"/>
  <c r="P90" i="1"/>
  <c r="Q91" i="1" s="1"/>
  <c r="J90" i="1"/>
  <c r="F90" i="1"/>
  <c r="G91" i="1" s="1"/>
  <c r="T89" i="1"/>
  <c r="T100" i="1" s="1"/>
  <c r="Q80" i="1"/>
  <c r="G80" i="1"/>
  <c r="T79" i="1"/>
  <c r="T80" i="1" s="1"/>
  <c r="T86" i="1" s="1"/>
  <c r="T87" i="1" s="1"/>
  <c r="T90" i="1" s="1"/>
  <c r="P85" i="1" s="1"/>
  <c r="J79" i="1"/>
  <c r="J80" i="1" s="1"/>
  <c r="J86" i="1" s="1"/>
  <c r="J59" i="1"/>
  <c r="J60" i="1" s="1"/>
  <c r="G52" i="1"/>
  <c r="J61" i="1" l="1"/>
  <c r="F62" i="1" s="1"/>
  <c r="G63" i="1" s="1"/>
  <c r="F57" i="1"/>
  <c r="J87" i="1"/>
  <c r="J89" i="1" s="1"/>
  <c r="F85" i="1" s="1"/>
  <c r="J97" i="1"/>
  <c r="J98" i="1" s="1"/>
  <c r="J100" i="1" s="1"/>
  <c r="F96" i="1" s="1"/>
  <c r="G97" i="1" s="1"/>
  <c r="J128" i="1"/>
  <c r="J132" i="1"/>
  <c r="J124" i="1"/>
  <c r="F121" i="1" s="1"/>
  <c r="Q86" i="1"/>
  <c r="Q105" i="1" s="1"/>
  <c r="P105" i="1"/>
  <c r="G122" i="1" l="1"/>
  <c r="J133" i="1"/>
  <c r="J134" i="1" s="1"/>
  <c r="J136" i="1" s="1"/>
  <c r="F131" i="1" s="1"/>
  <c r="G132" i="1" s="1"/>
  <c r="J129" i="1"/>
  <c r="F126" i="1" s="1"/>
  <c r="G127" i="1" s="1"/>
  <c r="G86" i="1"/>
  <c r="G105" i="1" s="1"/>
  <c r="F105" i="1"/>
  <c r="F67" i="1"/>
  <c r="G58" i="1"/>
  <c r="G67" i="1" s="1"/>
  <c r="F138" i="1" l="1"/>
  <c r="G138" i="1"/>
</calcChain>
</file>

<file path=xl/sharedStrings.xml><?xml version="1.0" encoding="utf-8"?>
<sst xmlns="http://schemas.openxmlformats.org/spreadsheetml/2006/main" count="187" uniqueCount="78">
  <si>
    <t>PAUTA CONTROL EFECTIVO Y EQUIVALENTE AL EFECTIVO</t>
  </si>
  <si>
    <t>FECHA</t>
  </si>
  <si>
    <t>DETALLE</t>
  </si>
  <si>
    <t>DEBE</t>
  </si>
  <si>
    <t>HABER</t>
  </si>
  <si>
    <t xml:space="preserve"> ---1</t>
  </si>
  <si>
    <t>0,5 PUNTO</t>
  </si>
  <si>
    <t>DEPOSITO A PLAZO CLP - 120</t>
  </si>
  <si>
    <t>BANCO</t>
  </si>
  <si>
    <t>Inversión en DP CLP - 120 Días</t>
  </si>
  <si>
    <t xml:space="preserve"> ---2</t>
  </si>
  <si>
    <t>Inversión</t>
  </si>
  <si>
    <t>INTERES GANADO DP</t>
  </si>
  <si>
    <t>Interés</t>
  </si>
  <si>
    <t>periodo 30 días</t>
  </si>
  <si>
    <t>Por el interés ganado</t>
  </si>
  <si>
    <t>periodo 120 días</t>
  </si>
  <si>
    <t>Interés ganado</t>
  </si>
  <si>
    <t xml:space="preserve"> ---3</t>
  </si>
  <si>
    <t>Rescate</t>
  </si>
  <si>
    <t>DEPOSITO A PLAZO CLP -120</t>
  </si>
  <si>
    <t>Por el rescate del DP CLP - 120.</t>
  </si>
  <si>
    <t>sumas iguales</t>
  </si>
  <si>
    <t>0,3 PUNTO</t>
  </si>
  <si>
    <t>FONDO MUTUOS ACCIONARIOS</t>
  </si>
  <si>
    <t>Valor Cuota</t>
  </si>
  <si>
    <t>Inversión en Fondos Mutuos</t>
  </si>
  <si>
    <t>N° Cuotas</t>
  </si>
  <si>
    <t>al 20-05-22</t>
  </si>
  <si>
    <t>VARIACÓN FONDO MUTUO</t>
  </si>
  <si>
    <t>al 15-03-22</t>
  </si>
  <si>
    <t>Por la variación de las 350 cuotas a recatar</t>
  </si>
  <si>
    <t>Variación V. Cuota</t>
  </si>
  <si>
    <t>N° Cuotas a rescatar</t>
  </si>
  <si>
    <t>Actualización Cuotas a Recatar</t>
  </si>
  <si>
    <t>(350x1.580)</t>
  </si>
  <si>
    <t>Saldo N° Cuotas después rescate</t>
  </si>
  <si>
    <t>Valor Rescate</t>
  </si>
  <si>
    <t>(350x29.580)</t>
  </si>
  <si>
    <t>Actualización Total Cuotas antes Rescate</t>
  </si>
  <si>
    <t>(1.250x1.580)</t>
  </si>
  <si>
    <t>Por el rescate de 350 cuotas del FM</t>
  </si>
  <si>
    <t xml:space="preserve"> ---4</t>
  </si>
  <si>
    <t>al 08-06-22</t>
  </si>
  <si>
    <t>Por la variación de las 250 cuotas a recatar</t>
  </si>
  <si>
    <t xml:space="preserve"> ---5</t>
  </si>
  <si>
    <t>(250x1.580)</t>
  </si>
  <si>
    <t>(250x31.150)</t>
  </si>
  <si>
    <t>(900x1.570)</t>
  </si>
  <si>
    <t>Por el rescate de 250 cuotas del FM</t>
  </si>
  <si>
    <t xml:space="preserve"> </t>
  </si>
  <si>
    <t>0,38 PUNTO</t>
  </si>
  <si>
    <t>DEPOSITO A PLAZO UF - 90</t>
  </si>
  <si>
    <t>Valor UF 14-02-22</t>
  </si>
  <si>
    <t>Inversión Depósito a Plazo en UF 90 Días</t>
  </si>
  <si>
    <t>Inversión en UF</t>
  </si>
  <si>
    <t>Valor UF 15-05-22</t>
  </si>
  <si>
    <t xml:space="preserve">VARIACÓN UF DP </t>
  </si>
  <si>
    <t>Por la variación de la UF en DP</t>
  </si>
  <si>
    <t>Variación UF</t>
  </si>
  <si>
    <t>Variación DP UF</t>
  </si>
  <si>
    <t>periodo de 30 días</t>
  </si>
  <si>
    <t>periodo de 90 días</t>
  </si>
  <si>
    <t>Por los intereses ganados en DP UF</t>
  </si>
  <si>
    <t>Interés en UF</t>
  </si>
  <si>
    <t>(893,09x0,90%)</t>
  </si>
  <si>
    <t>Interés ganado en CLP</t>
  </si>
  <si>
    <t>Por el rescate del DP UF - 90.</t>
  </si>
  <si>
    <t>Interés Ganado en UF</t>
  </si>
  <si>
    <t>Monto a Rescatar en UF</t>
  </si>
  <si>
    <t>Rescate en CLP</t>
  </si>
  <si>
    <t>PARTE 1</t>
  </si>
  <si>
    <t>X</t>
  </si>
  <si>
    <t>PARTE 2.A</t>
  </si>
  <si>
    <t>PARTE 2.B</t>
  </si>
  <si>
    <t>PARTE 2.C</t>
  </si>
  <si>
    <t>BASE</t>
  </si>
  <si>
    <t>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</si>
</sst>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#,##0.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3" fontId="4" fillId="0" borderId="0" xfId="0" applyNumberFormat="1" applyFont="1" applyAlignment="1">
      <alignment horizontal="center"/>
    </xf>
    <xf numFmtId="3" fontId="0" fillId="0" borderId="0" xfId="0" applyNumberFormat="1"/>
    <xf numFmtId="164" fontId="3" fillId="2" borderId="1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164" fontId="0" fillId="0" borderId="1" xfId="0" applyNumberFormat="1" applyBorder="1"/>
    <xf numFmtId="3" fontId="0" fillId="0" borderId="1" xfId="0" applyNumberFormat="1" applyBorder="1"/>
    <xf numFmtId="4" fontId="5" fillId="0" borderId="0" xfId="0" applyNumberFormat="1" applyFont="1"/>
    <xf numFmtId="164" fontId="0" fillId="0" borderId="2" xfId="0" applyNumberFormat="1" applyBorder="1"/>
    <xf numFmtId="3" fontId="0" fillId="0" borderId="3" xfId="0" applyNumberFormat="1" applyBorder="1"/>
    <xf numFmtId="3" fontId="0" fillId="0" borderId="2" xfId="0" applyNumberFormat="1" applyBorder="1"/>
    <xf numFmtId="10" fontId="0" fillId="0" borderId="0" xfId="1" applyNumberFormat="1" applyFont="1"/>
    <xf numFmtId="164" fontId="0" fillId="0" borderId="4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3" fontId="0" fillId="0" borderId="7" xfId="0" applyNumberFormat="1" applyBorder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4" fontId="0" fillId="0" borderId="3" xfId="0" applyNumberFormat="1" applyBorder="1"/>
    <xf numFmtId="3" fontId="0" fillId="3" borderId="0" xfId="0" applyNumberFormat="1" applyFill="1"/>
    <xf numFmtId="3" fontId="0" fillId="0" borderId="0" xfId="0" applyNumberFormat="1" applyAlignment="1">
      <alignment horizontal="center"/>
    </xf>
    <xf numFmtId="3" fontId="2" fillId="0" borderId="0" xfId="0" applyNumberFormat="1" applyFont="1"/>
    <xf numFmtId="4" fontId="2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8</xdr:col>
      <xdr:colOff>1344009</xdr:colOff>
      <xdr:row>37</xdr:row>
      <xdr:rowOff>115167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500"/>
          <a:ext cx="7049484" cy="621116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8</xdr:col>
      <xdr:colOff>1153482</xdr:colOff>
      <xdr:row>45</xdr:row>
      <xdr:rowOff>38238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7620000"/>
          <a:ext cx="6858957" cy="9907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8</xdr:col>
      <xdr:colOff>896271</xdr:colOff>
      <xdr:row>72</xdr:row>
      <xdr:rowOff>123949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12954000"/>
          <a:ext cx="6601746" cy="88594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8</xdr:col>
      <xdr:colOff>867692</xdr:colOff>
      <xdr:row>109</xdr:row>
      <xdr:rowOff>104869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0193000"/>
          <a:ext cx="6573167" cy="676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47"/>
  <sheetViews>
    <sheetView showGridLines="0" tabSelected="1" workbookViewId="0"/>
  </sheetViews>
  <sheetFormatPr baseColWidth="10" defaultRowHeight="15" x14ac:dyDescent="0.25"/>
  <cols>
    <col min="1" max="2" width="11.42578125" style="2"/>
    <col min="3" max="3" width="11.42578125" style="17" customWidth="1"/>
    <col min="4" max="4" width="3.85546875" style="2" customWidth="1"/>
    <col min="5" max="5" width="33.7109375" style="2" customWidth="1"/>
    <col min="6" max="7" width="11.42578125" style="2"/>
    <col min="8" max="8" width="2.28515625" style="2" customWidth="1"/>
    <col min="9" max="9" width="28.140625" style="2" customWidth="1"/>
    <col min="10" max="10" width="12.140625" style="2" bestFit="1" customWidth="1"/>
    <col min="11" max="13" width="11.42578125" style="2"/>
    <col min="14" max="14" width="5.85546875" style="2" customWidth="1"/>
    <col min="15" max="15" width="33" style="2" customWidth="1"/>
    <col min="16" max="18" width="11.42578125" style="2"/>
    <col min="19" max="19" width="37.5703125" style="2" customWidth="1"/>
    <col min="20" max="16384" width="11.42578125" style="2"/>
  </cols>
  <sheetData>
    <row r="3" spans="2:11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8" spans="3:7" x14ac:dyDescent="0.25">
      <c r="C48" s="3" t="s">
        <v>1</v>
      </c>
      <c r="D48" s="4" t="s">
        <v>2</v>
      </c>
      <c r="E48" s="4"/>
      <c r="F48" s="5" t="s">
        <v>3</v>
      </c>
      <c r="G48" s="5" t="s">
        <v>4</v>
      </c>
    </row>
    <row r="49" spans="2:11" x14ac:dyDescent="0.25">
      <c r="C49" s="6"/>
      <c r="F49" s="7"/>
      <c r="G49" s="7"/>
    </row>
    <row r="50" spans="2:11" x14ac:dyDescent="0.25">
      <c r="C50" s="6">
        <v>44783</v>
      </c>
      <c r="D50" s="2" t="s">
        <v>5</v>
      </c>
      <c r="F50" s="7"/>
      <c r="G50" s="7"/>
    </row>
    <row r="51" spans="2:11" x14ac:dyDescent="0.25">
      <c r="B51" s="8" t="s">
        <v>6</v>
      </c>
      <c r="C51" s="6"/>
      <c r="D51" s="2" t="s">
        <v>7</v>
      </c>
      <c r="F51" s="7">
        <v>25000000</v>
      </c>
      <c r="G51" s="7"/>
    </row>
    <row r="52" spans="2:11" x14ac:dyDescent="0.25">
      <c r="C52" s="6"/>
      <c r="E52" s="2" t="s">
        <v>8</v>
      </c>
      <c r="F52" s="7"/>
      <c r="G52" s="7">
        <f>+F51</f>
        <v>25000000</v>
      </c>
    </row>
    <row r="53" spans="2:11" x14ac:dyDescent="0.25">
      <c r="C53" s="6"/>
      <c r="D53" s="2" t="s">
        <v>9</v>
      </c>
      <c r="F53" s="7"/>
      <c r="G53" s="7"/>
    </row>
    <row r="54" spans="2:11" x14ac:dyDescent="0.25">
      <c r="C54" s="9"/>
      <c r="D54" s="10"/>
      <c r="E54" s="10"/>
      <c r="F54" s="11"/>
      <c r="G54" s="11"/>
    </row>
    <row r="55" spans="2:11" x14ac:dyDescent="0.25">
      <c r="C55" s="6"/>
      <c r="F55" s="7"/>
      <c r="G55" s="7"/>
    </row>
    <row r="56" spans="2:11" x14ac:dyDescent="0.25">
      <c r="C56" s="6">
        <v>44903</v>
      </c>
      <c r="D56" s="2" t="s">
        <v>10</v>
      </c>
      <c r="F56" s="7"/>
      <c r="G56" s="7"/>
    </row>
    <row r="57" spans="2:11" x14ac:dyDescent="0.25">
      <c r="B57" s="8" t="s">
        <v>6</v>
      </c>
      <c r="C57" s="6"/>
      <c r="D57" s="2" t="s">
        <v>7</v>
      </c>
      <c r="F57" s="7">
        <f>+J60</f>
        <v>449999.99999999994</v>
      </c>
      <c r="G57" s="7"/>
      <c r="I57" s="2" t="s">
        <v>11</v>
      </c>
      <c r="J57" s="2">
        <v>25000000</v>
      </c>
    </row>
    <row r="58" spans="2:11" x14ac:dyDescent="0.25">
      <c r="C58" s="6"/>
      <c r="E58" s="2" t="s">
        <v>12</v>
      </c>
      <c r="F58" s="7"/>
      <c r="G58" s="7">
        <f>+F57</f>
        <v>449999.99999999994</v>
      </c>
      <c r="I58" s="2" t="s">
        <v>13</v>
      </c>
      <c r="J58" s="12">
        <v>4.4999999999999997E-3</v>
      </c>
      <c r="K58" s="2" t="s">
        <v>14</v>
      </c>
    </row>
    <row r="59" spans="2:11" x14ac:dyDescent="0.25">
      <c r="C59" s="6"/>
      <c r="D59" s="2" t="s">
        <v>15</v>
      </c>
      <c r="F59" s="7"/>
      <c r="G59" s="7"/>
      <c r="I59" s="2" t="s">
        <v>13</v>
      </c>
      <c r="J59" s="12">
        <f>+J58*4</f>
        <v>1.7999999999999999E-2</v>
      </c>
      <c r="K59" s="2" t="s">
        <v>16</v>
      </c>
    </row>
    <row r="60" spans="2:11" x14ac:dyDescent="0.25">
      <c r="C60" s="6"/>
      <c r="F60" s="7"/>
      <c r="G60" s="7"/>
      <c r="I60" s="2" t="s">
        <v>17</v>
      </c>
      <c r="J60" s="2">
        <f>+J57*J59</f>
        <v>449999.99999999994</v>
      </c>
    </row>
    <row r="61" spans="2:11" x14ac:dyDescent="0.25">
      <c r="C61" s="6"/>
      <c r="D61" s="2" t="s">
        <v>18</v>
      </c>
      <c r="F61" s="7"/>
      <c r="G61" s="7"/>
      <c r="I61" s="2" t="s">
        <v>19</v>
      </c>
      <c r="J61" s="2">
        <f>+J57+J60</f>
        <v>25450000</v>
      </c>
    </row>
    <row r="62" spans="2:11" x14ac:dyDescent="0.25">
      <c r="B62" s="8" t="s">
        <v>6</v>
      </c>
      <c r="C62" s="6"/>
      <c r="D62" s="2" t="s">
        <v>8</v>
      </c>
      <c r="F62" s="7">
        <f>+J61</f>
        <v>25450000</v>
      </c>
      <c r="G62" s="7"/>
    </row>
    <row r="63" spans="2:11" x14ac:dyDescent="0.25">
      <c r="C63" s="6"/>
      <c r="E63" s="2" t="s">
        <v>20</v>
      </c>
      <c r="F63" s="7"/>
      <c r="G63" s="7">
        <f>+F62</f>
        <v>25450000</v>
      </c>
    </row>
    <row r="64" spans="2:11" x14ac:dyDescent="0.25">
      <c r="C64" s="6"/>
      <c r="D64" s="2" t="s">
        <v>21</v>
      </c>
      <c r="F64" s="7"/>
      <c r="G64" s="7"/>
    </row>
    <row r="65" spans="2:20" x14ac:dyDescent="0.25">
      <c r="C65" s="6"/>
      <c r="F65" s="7"/>
      <c r="G65" s="7"/>
    </row>
    <row r="66" spans="2:20" x14ac:dyDescent="0.25">
      <c r="C66" s="9"/>
      <c r="D66" s="10"/>
      <c r="E66" s="10"/>
      <c r="F66" s="11"/>
      <c r="G66" s="11"/>
    </row>
    <row r="67" spans="2:20" x14ac:dyDescent="0.25">
      <c r="C67" s="13" t="s">
        <v>22</v>
      </c>
      <c r="D67" s="14"/>
      <c r="E67" s="15"/>
      <c r="F67" s="16">
        <f>SUM(F49:F66)</f>
        <v>50900000</v>
      </c>
      <c r="G67" s="16">
        <f>SUM(G49:G66)</f>
        <v>50900000</v>
      </c>
    </row>
    <row r="76" spans="2:20" x14ac:dyDescent="0.25">
      <c r="C76" s="3" t="s">
        <v>1</v>
      </c>
      <c r="D76" s="4" t="s">
        <v>2</v>
      </c>
      <c r="E76" s="4"/>
      <c r="F76" s="5" t="s">
        <v>3</v>
      </c>
      <c r="G76" s="5" t="s">
        <v>4</v>
      </c>
      <c r="M76" s="3" t="s">
        <v>1</v>
      </c>
      <c r="N76" s="4" t="s">
        <v>2</v>
      </c>
      <c r="O76" s="4"/>
      <c r="P76" s="5" t="s">
        <v>3</v>
      </c>
      <c r="Q76" s="5" t="s">
        <v>4</v>
      </c>
    </row>
    <row r="77" spans="2:20" x14ac:dyDescent="0.25">
      <c r="C77" s="6"/>
      <c r="F77" s="7"/>
      <c r="G77" s="7"/>
      <c r="M77" s="6"/>
      <c r="P77" s="7"/>
      <c r="Q77" s="7"/>
    </row>
    <row r="78" spans="2:20" x14ac:dyDescent="0.25">
      <c r="B78" s="8" t="s">
        <v>23</v>
      </c>
      <c r="C78" s="6">
        <v>44635</v>
      </c>
      <c r="D78" s="2" t="s">
        <v>5</v>
      </c>
      <c r="F78" s="7"/>
      <c r="G78" s="7"/>
      <c r="M78" s="6">
        <v>44635</v>
      </c>
      <c r="N78" s="2" t="s">
        <v>5</v>
      </c>
      <c r="P78" s="7"/>
      <c r="Q78" s="7"/>
    </row>
    <row r="79" spans="2:20" x14ac:dyDescent="0.25">
      <c r="C79" s="6"/>
      <c r="D79" s="2" t="s">
        <v>24</v>
      </c>
      <c r="F79" s="7">
        <v>35000000</v>
      </c>
      <c r="G79" s="7"/>
      <c r="I79" s="2" t="s">
        <v>11</v>
      </c>
      <c r="J79" s="2">
        <f>+F79</f>
        <v>35000000</v>
      </c>
      <c r="M79" s="6"/>
      <c r="N79" s="2" t="s">
        <v>24</v>
      </c>
      <c r="P79" s="7">
        <v>35000000</v>
      </c>
      <c r="Q79" s="7"/>
      <c r="S79" s="2" t="s">
        <v>11</v>
      </c>
      <c r="T79" s="2">
        <f>+P79</f>
        <v>35000000</v>
      </c>
    </row>
    <row r="80" spans="2:20" x14ac:dyDescent="0.25">
      <c r="C80" s="6"/>
      <c r="E80" s="2" t="s">
        <v>8</v>
      </c>
      <c r="F80" s="7"/>
      <c r="G80" s="7">
        <f>+F79</f>
        <v>35000000</v>
      </c>
      <c r="I80" s="2" t="s">
        <v>25</v>
      </c>
      <c r="J80" s="2">
        <f>+J79/J81</f>
        <v>28000</v>
      </c>
      <c r="M80" s="6"/>
      <c r="O80" s="2" t="s">
        <v>8</v>
      </c>
      <c r="P80" s="7"/>
      <c r="Q80" s="7">
        <f>+P79</f>
        <v>35000000</v>
      </c>
      <c r="S80" s="2" t="s">
        <v>25</v>
      </c>
      <c r="T80" s="2">
        <f>+T79/T81</f>
        <v>28000</v>
      </c>
    </row>
    <row r="81" spans="2:21" x14ac:dyDescent="0.25">
      <c r="C81" s="6"/>
      <c r="D81" s="2" t="s">
        <v>26</v>
      </c>
      <c r="F81" s="7"/>
      <c r="G81" s="7"/>
      <c r="I81" s="2" t="s">
        <v>27</v>
      </c>
      <c r="J81" s="2">
        <v>1250</v>
      </c>
      <c r="M81" s="6"/>
      <c r="N81" s="2" t="s">
        <v>26</v>
      </c>
      <c r="P81" s="7"/>
      <c r="Q81" s="7"/>
      <c r="S81" s="2" t="s">
        <v>27</v>
      </c>
      <c r="T81" s="2">
        <v>1250</v>
      </c>
    </row>
    <row r="82" spans="2:21" x14ac:dyDescent="0.25">
      <c r="C82" s="9"/>
      <c r="D82" s="10"/>
      <c r="E82" s="10"/>
      <c r="F82" s="11"/>
      <c r="G82" s="11"/>
      <c r="M82" s="9"/>
      <c r="N82" s="10"/>
      <c r="O82" s="10"/>
      <c r="P82" s="11"/>
      <c r="Q82" s="11"/>
    </row>
    <row r="83" spans="2:21" x14ac:dyDescent="0.25">
      <c r="C83" s="6"/>
      <c r="F83" s="7"/>
      <c r="G83" s="7"/>
      <c r="M83" s="6"/>
      <c r="P83" s="7"/>
      <c r="Q83" s="7"/>
    </row>
    <row r="84" spans="2:21" x14ac:dyDescent="0.25">
      <c r="C84" s="6">
        <v>44701</v>
      </c>
      <c r="D84" s="2" t="s">
        <v>10</v>
      </c>
      <c r="F84" s="7"/>
      <c r="G84" s="7"/>
      <c r="M84" s="6">
        <v>44701</v>
      </c>
      <c r="N84" s="2" t="s">
        <v>10</v>
      </c>
      <c r="P84" s="7"/>
      <c r="Q84" s="7"/>
    </row>
    <row r="85" spans="2:21" x14ac:dyDescent="0.25">
      <c r="B85" s="8" t="s">
        <v>23</v>
      </c>
      <c r="C85" s="6"/>
      <c r="D85" s="2" t="s">
        <v>24</v>
      </c>
      <c r="F85" s="7">
        <f>+J89</f>
        <v>553000</v>
      </c>
      <c r="G85" s="7"/>
      <c r="I85" s="2" t="s">
        <v>25</v>
      </c>
      <c r="J85" s="2">
        <v>29580</v>
      </c>
      <c r="K85" s="2" t="s">
        <v>28</v>
      </c>
      <c r="M85" s="6"/>
      <c r="N85" s="2" t="s">
        <v>24</v>
      </c>
      <c r="P85" s="7">
        <f>+T90</f>
        <v>1975000</v>
      </c>
      <c r="Q85" s="7"/>
      <c r="S85" s="2" t="s">
        <v>25</v>
      </c>
      <c r="T85" s="2">
        <v>29580</v>
      </c>
      <c r="U85" s="2" t="s">
        <v>28</v>
      </c>
    </row>
    <row r="86" spans="2:21" x14ac:dyDescent="0.25">
      <c r="C86" s="6"/>
      <c r="E86" s="2" t="s">
        <v>29</v>
      </c>
      <c r="F86" s="7"/>
      <c r="G86" s="7">
        <f>+F85</f>
        <v>553000</v>
      </c>
      <c r="I86" s="2" t="s">
        <v>25</v>
      </c>
      <c r="J86" s="2">
        <f>+J80</f>
        <v>28000</v>
      </c>
      <c r="K86" s="2" t="s">
        <v>30</v>
      </c>
      <c r="M86" s="6"/>
      <c r="O86" s="2" t="s">
        <v>29</v>
      </c>
      <c r="P86" s="7"/>
      <c r="Q86" s="7">
        <f>+P85</f>
        <v>1975000</v>
      </c>
      <c r="S86" s="2" t="s">
        <v>25</v>
      </c>
      <c r="T86" s="2">
        <f>+T80</f>
        <v>28000</v>
      </c>
      <c r="U86" s="2" t="s">
        <v>30</v>
      </c>
    </row>
    <row r="87" spans="2:21" x14ac:dyDescent="0.25">
      <c r="C87" s="6"/>
      <c r="D87" s="2" t="s">
        <v>31</v>
      </c>
      <c r="F87" s="7"/>
      <c r="G87" s="7"/>
      <c r="I87" s="2" t="s">
        <v>32</v>
      </c>
      <c r="J87" s="2">
        <f>+J85-J86</f>
        <v>1580</v>
      </c>
      <c r="M87" s="6"/>
      <c r="N87" s="2" t="s">
        <v>31</v>
      </c>
      <c r="P87" s="7"/>
      <c r="Q87" s="7"/>
      <c r="S87" s="2" t="s">
        <v>32</v>
      </c>
      <c r="T87" s="2">
        <f>+T85-T86</f>
        <v>1580</v>
      </c>
    </row>
    <row r="88" spans="2:21" x14ac:dyDescent="0.25">
      <c r="C88" s="6"/>
      <c r="F88" s="7"/>
      <c r="G88" s="7"/>
      <c r="I88" s="2" t="s">
        <v>33</v>
      </c>
      <c r="J88" s="2">
        <v>350</v>
      </c>
      <c r="M88" s="6"/>
      <c r="P88" s="7"/>
      <c r="Q88" s="7"/>
      <c r="S88" s="2" t="s">
        <v>33</v>
      </c>
      <c r="T88" s="2">
        <v>350</v>
      </c>
    </row>
    <row r="89" spans="2:21" x14ac:dyDescent="0.25">
      <c r="C89" s="6"/>
      <c r="D89" s="2" t="s">
        <v>18</v>
      </c>
      <c r="F89" s="7"/>
      <c r="G89" s="7"/>
      <c r="I89" s="2" t="s">
        <v>34</v>
      </c>
      <c r="J89" s="2">
        <f>+J87*J88</f>
        <v>553000</v>
      </c>
      <c r="K89" s="2" t="s">
        <v>35</v>
      </c>
      <c r="M89" s="6"/>
      <c r="N89" s="2" t="s">
        <v>18</v>
      </c>
      <c r="P89" s="7"/>
      <c r="Q89" s="7"/>
      <c r="S89" s="2" t="s">
        <v>36</v>
      </c>
      <c r="T89" s="2">
        <f>+T81-T88</f>
        <v>900</v>
      </c>
    </row>
    <row r="90" spans="2:21" x14ac:dyDescent="0.25">
      <c r="B90" s="8" t="s">
        <v>23</v>
      </c>
      <c r="C90" s="6"/>
      <c r="D90" s="2" t="s">
        <v>8</v>
      </c>
      <c r="F90" s="7">
        <f>+J90</f>
        <v>10353000</v>
      </c>
      <c r="G90" s="7"/>
      <c r="I90" s="2" t="s">
        <v>37</v>
      </c>
      <c r="J90" s="2">
        <f>+J88*J85</f>
        <v>10353000</v>
      </c>
      <c r="K90" s="2" t="s">
        <v>38</v>
      </c>
      <c r="M90" s="6"/>
      <c r="N90" s="2" t="s">
        <v>8</v>
      </c>
      <c r="P90" s="7">
        <f>+T91</f>
        <v>10353000</v>
      </c>
      <c r="Q90" s="7"/>
      <c r="S90" s="2" t="s">
        <v>39</v>
      </c>
      <c r="T90" s="2">
        <f>+T81*T87</f>
        <v>1975000</v>
      </c>
      <c r="U90" s="2" t="s">
        <v>40</v>
      </c>
    </row>
    <row r="91" spans="2:21" x14ac:dyDescent="0.25">
      <c r="C91" s="6"/>
      <c r="E91" s="2" t="s">
        <v>24</v>
      </c>
      <c r="F91" s="7"/>
      <c r="G91" s="7">
        <f>+F90</f>
        <v>10353000</v>
      </c>
      <c r="M91" s="6"/>
      <c r="O91" s="2" t="s">
        <v>24</v>
      </c>
      <c r="P91" s="7"/>
      <c r="Q91" s="7">
        <f>+P90</f>
        <v>10353000</v>
      </c>
      <c r="S91" s="2" t="s">
        <v>37</v>
      </c>
      <c r="T91" s="2">
        <f>+T88*T85</f>
        <v>10353000</v>
      </c>
      <c r="U91" s="2" t="s">
        <v>38</v>
      </c>
    </row>
    <row r="92" spans="2:21" x14ac:dyDescent="0.25">
      <c r="C92" s="6"/>
      <c r="D92" s="2" t="s">
        <v>41</v>
      </c>
      <c r="F92" s="7"/>
      <c r="G92" s="7"/>
      <c r="M92" s="6"/>
      <c r="N92" s="2" t="s">
        <v>41</v>
      </c>
      <c r="P92" s="7"/>
      <c r="Q92" s="7"/>
    </row>
    <row r="93" spans="2:21" x14ac:dyDescent="0.25">
      <c r="C93" s="9"/>
      <c r="D93" s="10"/>
      <c r="E93" s="10"/>
      <c r="F93" s="11"/>
      <c r="G93" s="11"/>
      <c r="M93" s="9"/>
      <c r="N93" s="10"/>
      <c r="O93" s="10"/>
      <c r="P93" s="11"/>
      <c r="Q93" s="11"/>
    </row>
    <row r="94" spans="2:21" x14ac:dyDescent="0.25">
      <c r="C94" s="6"/>
      <c r="F94" s="7"/>
      <c r="G94" s="7"/>
      <c r="M94" s="6"/>
      <c r="P94" s="7"/>
      <c r="Q94" s="7"/>
    </row>
    <row r="95" spans="2:21" x14ac:dyDescent="0.25">
      <c r="C95" s="6">
        <v>44720</v>
      </c>
      <c r="D95" s="2" t="s">
        <v>42</v>
      </c>
      <c r="F95" s="7"/>
      <c r="G95" s="7"/>
      <c r="M95" s="6">
        <v>44720</v>
      </c>
      <c r="N95" s="2" t="s">
        <v>42</v>
      </c>
      <c r="P95" s="7"/>
      <c r="Q95" s="7"/>
    </row>
    <row r="96" spans="2:21" x14ac:dyDescent="0.25">
      <c r="B96" s="8" t="s">
        <v>23</v>
      </c>
      <c r="C96" s="6"/>
      <c r="D96" s="2" t="s">
        <v>24</v>
      </c>
      <c r="F96" s="7">
        <f>+J100</f>
        <v>787500</v>
      </c>
      <c r="G96" s="7"/>
      <c r="I96" s="2" t="s">
        <v>25</v>
      </c>
      <c r="J96" s="2">
        <v>31150</v>
      </c>
      <c r="K96" s="2" t="s">
        <v>43</v>
      </c>
      <c r="M96" s="6"/>
      <c r="N96" s="2" t="s">
        <v>24</v>
      </c>
      <c r="P96" s="7">
        <f>+T101</f>
        <v>1413000</v>
      </c>
      <c r="Q96" s="7"/>
      <c r="S96" s="2" t="s">
        <v>25</v>
      </c>
      <c r="T96" s="2">
        <v>31150</v>
      </c>
      <c r="U96" s="2" t="s">
        <v>43</v>
      </c>
    </row>
    <row r="97" spans="2:21" x14ac:dyDescent="0.25">
      <c r="C97" s="6"/>
      <c r="E97" s="2" t="s">
        <v>29</v>
      </c>
      <c r="F97" s="7"/>
      <c r="G97" s="7">
        <f>+F96</f>
        <v>787500</v>
      </c>
      <c r="I97" s="2" t="s">
        <v>25</v>
      </c>
      <c r="J97" s="2">
        <f>+J86</f>
        <v>28000</v>
      </c>
      <c r="K97" s="2" t="s">
        <v>30</v>
      </c>
      <c r="M97" s="6"/>
      <c r="O97" s="2" t="s">
        <v>29</v>
      </c>
      <c r="P97" s="7"/>
      <c r="Q97" s="7">
        <f>+P96</f>
        <v>1413000</v>
      </c>
      <c r="S97" s="2" t="s">
        <v>25</v>
      </c>
      <c r="T97" s="2">
        <v>29580</v>
      </c>
      <c r="U97" s="2" t="s">
        <v>28</v>
      </c>
    </row>
    <row r="98" spans="2:21" x14ac:dyDescent="0.25">
      <c r="C98" s="6"/>
      <c r="D98" s="2" t="s">
        <v>44</v>
      </c>
      <c r="F98" s="7"/>
      <c r="G98" s="7"/>
      <c r="I98" s="2" t="s">
        <v>32</v>
      </c>
      <c r="J98" s="2">
        <f>+J96-J97</f>
        <v>3150</v>
      </c>
      <c r="M98" s="6"/>
      <c r="N98" s="2" t="s">
        <v>44</v>
      </c>
      <c r="P98" s="7"/>
      <c r="Q98" s="7"/>
      <c r="S98" s="2" t="s">
        <v>32</v>
      </c>
      <c r="T98" s="2">
        <f>+T96-T97</f>
        <v>1570</v>
      </c>
    </row>
    <row r="99" spans="2:21" x14ac:dyDescent="0.25">
      <c r="C99" s="6"/>
      <c r="F99" s="7"/>
      <c r="G99" s="7"/>
      <c r="I99" s="2" t="s">
        <v>33</v>
      </c>
      <c r="J99" s="2">
        <v>250</v>
      </c>
      <c r="M99" s="6"/>
      <c r="P99" s="7"/>
      <c r="Q99" s="7"/>
      <c r="S99" s="2" t="s">
        <v>33</v>
      </c>
      <c r="T99" s="2">
        <v>250</v>
      </c>
    </row>
    <row r="100" spans="2:21" x14ac:dyDescent="0.25">
      <c r="C100" s="6"/>
      <c r="D100" s="2" t="s">
        <v>45</v>
      </c>
      <c r="F100" s="7"/>
      <c r="G100" s="7"/>
      <c r="I100" s="2" t="s">
        <v>34</v>
      </c>
      <c r="J100" s="2">
        <f>+J98*J99</f>
        <v>787500</v>
      </c>
      <c r="K100" s="2" t="s">
        <v>46</v>
      </c>
      <c r="M100" s="6"/>
      <c r="N100" s="2" t="s">
        <v>45</v>
      </c>
      <c r="P100" s="7"/>
      <c r="Q100" s="7"/>
      <c r="S100" s="2" t="s">
        <v>36</v>
      </c>
      <c r="T100" s="2">
        <f>+T89-T99</f>
        <v>650</v>
      </c>
    </row>
    <row r="101" spans="2:21" x14ac:dyDescent="0.25">
      <c r="B101" s="8" t="s">
        <v>23</v>
      </c>
      <c r="C101" s="6"/>
      <c r="D101" s="2" t="s">
        <v>8</v>
      </c>
      <c r="F101" s="7">
        <f>+J101</f>
        <v>7787500</v>
      </c>
      <c r="G101" s="7"/>
      <c r="I101" s="2" t="s">
        <v>37</v>
      </c>
      <c r="J101" s="2">
        <f>+J99*J96</f>
        <v>7787500</v>
      </c>
      <c r="K101" s="2" t="s">
        <v>47</v>
      </c>
      <c r="M101" s="6"/>
      <c r="N101" s="2" t="s">
        <v>8</v>
      </c>
      <c r="P101" s="7">
        <f>+T102</f>
        <v>7787500</v>
      </c>
      <c r="Q101" s="7"/>
      <c r="S101" s="2" t="s">
        <v>39</v>
      </c>
      <c r="T101" s="2">
        <f>+T98*T89</f>
        <v>1413000</v>
      </c>
      <c r="U101" s="2" t="s">
        <v>48</v>
      </c>
    </row>
    <row r="102" spans="2:21" x14ac:dyDescent="0.25">
      <c r="C102" s="6"/>
      <c r="E102" s="2" t="s">
        <v>24</v>
      </c>
      <c r="F102" s="7"/>
      <c r="G102" s="7">
        <f>+F101</f>
        <v>7787500</v>
      </c>
      <c r="M102" s="6"/>
      <c r="O102" s="2" t="s">
        <v>24</v>
      </c>
      <c r="P102" s="7"/>
      <c r="Q102" s="7">
        <f>+P101</f>
        <v>7787500</v>
      </c>
      <c r="S102" s="2" t="s">
        <v>37</v>
      </c>
      <c r="T102" s="2">
        <f>+T99*T96</f>
        <v>7787500</v>
      </c>
      <c r="U102" s="2" t="s">
        <v>47</v>
      </c>
    </row>
    <row r="103" spans="2:21" x14ac:dyDescent="0.25">
      <c r="C103" s="6"/>
      <c r="D103" s="2" t="s">
        <v>49</v>
      </c>
      <c r="F103" s="7"/>
      <c r="G103" s="7"/>
      <c r="M103" s="6"/>
      <c r="N103" s="2" t="s">
        <v>49</v>
      </c>
      <c r="P103" s="7"/>
      <c r="Q103" s="7"/>
    </row>
    <row r="104" spans="2:21" x14ac:dyDescent="0.25">
      <c r="C104" s="9"/>
      <c r="D104" s="10"/>
      <c r="E104" s="10"/>
      <c r="F104" s="11"/>
      <c r="G104" s="11"/>
      <c r="M104" s="9"/>
      <c r="N104" s="10"/>
      <c r="O104" s="10"/>
      <c r="P104" s="11"/>
      <c r="Q104" s="11"/>
    </row>
    <row r="105" spans="2:21" x14ac:dyDescent="0.25">
      <c r="C105" s="13" t="s">
        <v>22</v>
      </c>
      <c r="D105" s="14"/>
      <c r="E105" s="15"/>
      <c r="F105" s="16">
        <f>SUM(F77:F104)</f>
        <v>54481000</v>
      </c>
      <c r="G105" s="16">
        <f>SUM(G77:G104)</f>
        <v>54481000</v>
      </c>
      <c r="M105" s="13" t="s">
        <v>22</v>
      </c>
      <c r="N105" s="14"/>
      <c r="O105" s="15"/>
      <c r="P105" s="16">
        <f>SUM(P77:P104)</f>
        <v>56528500</v>
      </c>
      <c r="Q105" s="16">
        <f>SUM(Q77:Q104)</f>
        <v>56528500</v>
      </c>
    </row>
    <row r="108" spans="2:21" x14ac:dyDescent="0.25">
      <c r="K108" s="2" t="s">
        <v>50</v>
      </c>
    </row>
    <row r="112" spans="2:21" x14ac:dyDescent="0.25">
      <c r="C112" s="3" t="s">
        <v>1</v>
      </c>
      <c r="D112" s="4" t="s">
        <v>2</v>
      </c>
      <c r="E112" s="4"/>
      <c r="F112" s="5" t="s">
        <v>3</v>
      </c>
      <c r="G112" s="5" t="s">
        <v>4</v>
      </c>
    </row>
    <row r="113" spans="2:11" x14ac:dyDescent="0.25">
      <c r="C113" s="6"/>
      <c r="F113" s="7"/>
      <c r="G113" s="7"/>
    </row>
    <row r="114" spans="2:11" x14ac:dyDescent="0.25">
      <c r="C114" s="6">
        <v>44606</v>
      </c>
      <c r="D114" s="2" t="s">
        <v>5</v>
      </c>
      <c r="F114" s="7"/>
      <c r="G114" s="7"/>
    </row>
    <row r="115" spans="2:11" x14ac:dyDescent="0.25">
      <c r="B115" s="8" t="s">
        <v>51</v>
      </c>
      <c r="C115" s="6"/>
      <c r="D115" s="2" t="s">
        <v>52</v>
      </c>
      <c r="F115" s="7">
        <v>28000000</v>
      </c>
      <c r="G115" s="7"/>
      <c r="I115" s="2" t="s">
        <v>11</v>
      </c>
      <c r="J115" s="2">
        <f>+F115</f>
        <v>28000000</v>
      </c>
    </row>
    <row r="116" spans="2:11" x14ac:dyDescent="0.25">
      <c r="C116" s="6"/>
      <c r="E116" s="2" t="s">
        <v>8</v>
      </c>
      <c r="F116" s="7"/>
      <c r="G116" s="7">
        <f>+F115</f>
        <v>28000000</v>
      </c>
      <c r="I116" s="2" t="s">
        <v>53</v>
      </c>
      <c r="J116" s="18">
        <v>31351.65</v>
      </c>
    </row>
    <row r="117" spans="2:11" x14ac:dyDescent="0.25">
      <c r="C117" s="6"/>
      <c r="D117" s="2" t="s">
        <v>54</v>
      </c>
      <c r="F117" s="7"/>
      <c r="G117" s="7"/>
      <c r="I117" s="2" t="s">
        <v>55</v>
      </c>
      <c r="J117" s="18">
        <f>ROUND(+J115/J116,2)</f>
        <v>893.09</v>
      </c>
    </row>
    <row r="118" spans="2:11" x14ac:dyDescent="0.25">
      <c r="C118" s="9"/>
      <c r="D118" s="10"/>
      <c r="E118" s="10"/>
      <c r="F118" s="11"/>
      <c r="G118" s="11"/>
    </row>
    <row r="119" spans="2:11" x14ac:dyDescent="0.25">
      <c r="C119" s="6"/>
      <c r="F119" s="7"/>
      <c r="G119" s="7"/>
    </row>
    <row r="120" spans="2:11" x14ac:dyDescent="0.25">
      <c r="C120" s="6">
        <v>44696</v>
      </c>
      <c r="D120" s="2" t="s">
        <v>10</v>
      </c>
      <c r="F120" s="7"/>
      <c r="G120" s="7"/>
      <c r="I120" s="2" t="s">
        <v>55</v>
      </c>
      <c r="J120" s="18">
        <f>+J117</f>
        <v>893.09</v>
      </c>
    </row>
    <row r="121" spans="2:11" x14ac:dyDescent="0.25">
      <c r="B121" s="8" t="s">
        <v>51</v>
      </c>
      <c r="C121" s="6"/>
      <c r="D121" s="2" t="s">
        <v>52</v>
      </c>
      <c r="F121" s="7">
        <f>+J124</f>
        <v>977245.87069999962</v>
      </c>
      <c r="G121" s="7"/>
      <c r="I121" s="2" t="s">
        <v>56</v>
      </c>
      <c r="J121" s="18">
        <v>32445.88</v>
      </c>
    </row>
    <row r="122" spans="2:11" x14ac:dyDescent="0.25">
      <c r="C122" s="6"/>
      <c r="E122" s="2" t="s">
        <v>57</v>
      </c>
      <c r="F122" s="7"/>
      <c r="G122" s="7">
        <f>+F121</f>
        <v>977245.87069999962</v>
      </c>
      <c r="I122" s="2" t="s">
        <v>53</v>
      </c>
      <c r="J122" s="18">
        <f>+J116</f>
        <v>31351.65</v>
      </c>
    </row>
    <row r="123" spans="2:11" x14ac:dyDescent="0.25">
      <c r="C123" s="6"/>
      <c r="D123" s="2" t="s">
        <v>58</v>
      </c>
      <c r="F123" s="7"/>
      <c r="G123" s="7"/>
      <c r="I123" s="2" t="s">
        <v>59</v>
      </c>
      <c r="J123" s="2">
        <f>+J121-J122</f>
        <v>1094.2299999999996</v>
      </c>
    </row>
    <row r="124" spans="2:11" x14ac:dyDescent="0.25">
      <c r="C124" s="6"/>
      <c r="F124" s="7"/>
      <c r="G124" s="7"/>
      <c r="I124" s="2" t="s">
        <v>60</v>
      </c>
      <c r="J124" s="2">
        <f>+J120*J123</f>
        <v>977245.87069999962</v>
      </c>
    </row>
    <row r="125" spans="2:11" x14ac:dyDescent="0.25">
      <c r="C125" s="6"/>
      <c r="D125" s="2" t="s">
        <v>18</v>
      </c>
      <c r="F125" s="7"/>
      <c r="G125" s="7"/>
    </row>
    <row r="126" spans="2:11" x14ac:dyDescent="0.25">
      <c r="B126" s="8" t="s">
        <v>51</v>
      </c>
      <c r="C126" s="6"/>
      <c r="D126" s="2" t="s">
        <v>52</v>
      </c>
      <c r="F126" s="7">
        <f>+J129</f>
        <v>260793.81872280003</v>
      </c>
      <c r="G126" s="7"/>
      <c r="I126" s="2" t="s">
        <v>13</v>
      </c>
      <c r="J126" s="12">
        <v>3.0000000000000001E-3</v>
      </c>
      <c r="K126" s="2" t="s">
        <v>61</v>
      </c>
    </row>
    <row r="127" spans="2:11" x14ac:dyDescent="0.25">
      <c r="B127" s="19"/>
      <c r="C127" s="6"/>
      <c r="E127" s="2" t="s">
        <v>12</v>
      </c>
      <c r="F127" s="7"/>
      <c r="G127" s="7">
        <f>+F126</f>
        <v>260793.81872280003</v>
      </c>
      <c r="I127" s="2" t="s">
        <v>13</v>
      </c>
      <c r="J127" s="12">
        <f>+J126*3</f>
        <v>9.0000000000000011E-3</v>
      </c>
      <c r="K127" s="2" t="s">
        <v>62</v>
      </c>
    </row>
    <row r="128" spans="2:11" x14ac:dyDescent="0.25">
      <c r="C128" s="6"/>
      <c r="D128" s="2" t="s">
        <v>63</v>
      </c>
      <c r="F128" s="7"/>
      <c r="G128" s="7"/>
      <c r="I128" s="2" t="s">
        <v>64</v>
      </c>
      <c r="J128" s="18">
        <f>+J120*J127</f>
        <v>8.0378100000000003</v>
      </c>
      <c r="K128" s="2" t="s">
        <v>65</v>
      </c>
    </row>
    <row r="129" spans="2:14" x14ac:dyDescent="0.25">
      <c r="C129" s="6"/>
      <c r="F129" s="7"/>
      <c r="G129" s="7"/>
      <c r="I129" s="2" t="s">
        <v>66</v>
      </c>
      <c r="J129" s="2">
        <f>+J128*J121</f>
        <v>260793.81872280003</v>
      </c>
    </row>
    <row r="130" spans="2:14" x14ac:dyDescent="0.25">
      <c r="C130" s="6"/>
      <c r="D130" s="2" t="s">
        <v>42</v>
      </c>
      <c r="F130" s="7"/>
      <c r="G130" s="7"/>
    </row>
    <row r="131" spans="2:14" x14ac:dyDescent="0.25">
      <c r="B131" s="8" t="s">
        <v>51</v>
      </c>
      <c r="C131" s="6"/>
      <c r="D131" s="2" t="s">
        <v>8</v>
      </c>
      <c r="F131" s="7">
        <f>+J136</f>
        <v>29237884.787922803</v>
      </c>
      <c r="G131" s="7"/>
    </row>
    <row r="132" spans="2:14" x14ac:dyDescent="0.25">
      <c r="C132" s="6"/>
      <c r="E132" s="2" t="s">
        <v>20</v>
      </c>
      <c r="F132" s="7"/>
      <c r="G132" s="7">
        <f>+F131</f>
        <v>29237884.787922803</v>
      </c>
      <c r="I132" s="2" t="s">
        <v>55</v>
      </c>
      <c r="J132" s="18">
        <f>+J120</f>
        <v>893.09</v>
      </c>
    </row>
    <row r="133" spans="2:14" x14ac:dyDescent="0.25">
      <c r="C133" s="6"/>
      <c r="D133" s="2" t="s">
        <v>67</v>
      </c>
      <c r="F133" s="7"/>
      <c r="G133" s="7"/>
      <c r="I133" s="2" t="s">
        <v>68</v>
      </c>
      <c r="J133" s="20">
        <f>+J128</f>
        <v>8.0378100000000003</v>
      </c>
    </row>
    <row r="134" spans="2:14" x14ac:dyDescent="0.25">
      <c r="C134" s="6"/>
      <c r="F134" s="7"/>
      <c r="G134" s="7"/>
      <c r="I134" s="2" t="s">
        <v>69</v>
      </c>
      <c r="J134" s="18">
        <f>+J132+J133</f>
        <v>901.12781000000007</v>
      </c>
    </row>
    <row r="135" spans="2:14" x14ac:dyDescent="0.25">
      <c r="C135" s="6"/>
      <c r="F135" s="7"/>
      <c r="G135" s="7"/>
      <c r="I135" s="2" t="s">
        <v>56</v>
      </c>
      <c r="J135" s="18">
        <f>+J121</f>
        <v>32445.88</v>
      </c>
    </row>
    <row r="136" spans="2:14" x14ac:dyDescent="0.25">
      <c r="C136" s="6"/>
      <c r="F136" s="7"/>
      <c r="G136" s="7"/>
      <c r="I136" s="2" t="s">
        <v>70</v>
      </c>
      <c r="J136" s="2">
        <f>+J135*J134</f>
        <v>29237884.787922803</v>
      </c>
    </row>
    <row r="137" spans="2:14" x14ac:dyDescent="0.25">
      <c r="C137" s="9"/>
      <c r="D137" s="10"/>
      <c r="E137" s="10"/>
      <c r="F137" s="11"/>
      <c r="G137" s="11"/>
    </row>
    <row r="138" spans="2:14" x14ac:dyDescent="0.25">
      <c r="C138" s="13" t="s">
        <v>22</v>
      </c>
      <c r="D138" s="14"/>
      <c r="E138" s="15"/>
      <c r="F138" s="16">
        <f>SUM(F113:F137)</f>
        <v>58475924.477345601</v>
      </c>
      <c r="G138" s="16">
        <f>SUM(G113:G137)</f>
        <v>58475924.477345601</v>
      </c>
    </row>
    <row r="142" spans="2:14" x14ac:dyDescent="0.25">
      <c r="J142" s="2" t="s">
        <v>71</v>
      </c>
      <c r="K142" s="21">
        <v>4</v>
      </c>
      <c r="L142" s="22" t="s">
        <v>72</v>
      </c>
      <c r="M142" s="18">
        <v>0.3</v>
      </c>
      <c r="N142" s="18">
        <f>+K142*M142</f>
        <v>1.2</v>
      </c>
    </row>
    <row r="143" spans="2:14" x14ac:dyDescent="0.25">
      <c r="J143" s="2" t="s">
        <v>73</v>
      </c>
      <c r="K143" s="21">
        <v>2.5</v>
      </c>
      <c r="L143" s="22" t="s">
        <v>72</v>
      </c>
      <c r="M143" s="18">
        <v>0.5</v>
      </c>
      <c r="N143" s="18">
        <f>+K143*M143</f>
        <v>1.25</v>
      </c>
    </row>
    <row r="144" spans="2:14" x14ac:dyDescent="0.25">
      <c r="J144" s="2" t="s">
        <v>74</v>
      </c>
      <c r="K144" s="21">
        <v>5</v>
      </c>
      <c r="L144" s="22" t="s">
        <v>72</v>
      </c>
      <c r="M144" s="18">
        <v>0.3</v>
      </c>
      <c r="N144" s="18">
        <f>+K144*M144</f>
        <v>1.5</v>
      </c>
    </row>
    <row r="145" spans="10:14" x14ac:dyDescent="0.25">
      <c r="J145" s="2" t="s">
        <v>75</v>
      </c>
      <c r="K145" s="21">
        <v>0</v>
      </c>
      <c r="L145" s="22" t="s">
        <v>72</v>
      </c>
      <c r="M145" s="18">
        <v>0.38</v>
      </c>
      <c r="N145" s="18">
        <f>+K145*M145</f>
        <v>0</v>
      </c>
    </row>
    <row r="146" spans="10:14" x14ac:dyDescent="0.25">
      <c r="J146" s="2" t="s">
        <v>76</v>
      </c>
      <c r="N146" s="20">
        <v>1</v>
      </c>
    </row>
    <row r="147" spans="10:14" x14ac:dyDescent="0.25">
      <c r="M147" s="23" t="s">
        <v>77</v>
      </c>
      <c r="N147" s="24">
        <f>ROUND(SUM(N142:N146),1)</f>
        <v>5</v>
      </c>
    </row>
  </sheetData>
  <mergeCells count="9">
    <mergeCell ref="D112:E112"/>
    <mergeCell ref="C138:E138"/>
    <mergeCell ref="B3:K3"/>
    <mergeCell ref="D48:E48"/>
    <mergeCell ref="C67:E67"/>
    <mergeCell ref="D76:E76"/>
    <mergeCell ref="N76:O76"/>
    <mergeCell ref="C105:E105"/>
    <mergeCell ref="M105:O10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Luis</cp:lastModifiedBy>
  <dcterms:created xsi:type="dcterms:W3CDTF">2023-06-05T19:16:39Z</dcterms:created>
  <dcterms:modified xsi:type="dcterms:W3CDTF">2023-06-05T19:17:40Z</dcterms:modified>
</cp:coreProperties>
</file>