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\Dropbox\02.- DOCENCIA\00. USACH\Primer Semestre 2023\Contabilidad Financiera y Toma de Decisiones\"/>
    </mc:Choice>
  </mc:AlternateContent>
  <bookViews>
    <workbookView xWindow="0" yWindow="0" windowWidth="28800" windowHeight="12210"/>
  </bookViews>
  <sheets>
    <sheet name="Caso 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0" i="1" l="1"/>
  <c r="F80" i="1"/>
  <c r="G79" i="1"/>
  <c r="F79" i="1"/>
  <c r="E78" i="1"/>
  <c r="G78" i="1" s="1"/>
  <c r="G77" i="1"/>
  <c r="F77" i="1"/>
  <c r="G76" i="1"/>
  <c r="F76" i="1"/>
  <c r="G75" i="1"/>
  <c r="F75" i="1"/>
  <c r="G74" i="1"/>
  <c r="F74" i="1"/>
  <c r="E74" i="1"/>
  <c r="F62" i="1"/>
  <c r="E62" i="1"/>
  <c r="I61" i="1"/>
  <c r="G61" i="1"/>
  <c r="G60" i="1"/>
  <c r="I60" i="1" s="1"/>
  <c r="I59" i="1" s="1"/>
  <c r="F59" i="1"/>
  <c r="F54" i="1" s="1"/>
  <c r="F53" i="1" s="1"/>
  <c r="F64" i="1" s="1"/>
  <c r="E59" i="1"/>
  <c r="E54" i="1" s="1"/>
  <c r="E53" i="1" s="1"/>
  <c r="E64" i="1" s="1"/>
  <c r="G58" i="1"/>
  <c r="I58" i="1" s="1"/>
  <c r="G57" i="1"/>
  <c r="I57" i="1" s="1"/>
  <c r="G56" i="1"/>
  <c r="I56" i="1" s="1"/>
  <c r="I55" i="1"/>
  <c r="G55" i="1"/>
  <c r="F55" i="1"/>
  <c r="E55" i="1"/>
  <c r="I50" i="1"/>
  <c r="I49" i="1"/>
  <c r="I46" i="1" s="1"/>
  <c r="F49" i="1"/>
  <c r="E49" i="1"/>
  <c r="I48" i="1"/>
  <c r="I47" i="1"/>
  <c r="F47" i="1"/>
  <c r="E47" i="1"/>
  <c r="F46" i="1"/>
  <c r="E46" i="1"/>
  <c r="I45" i="1"/>
  <c r="I44" i="1"/>
  <c r="F44" i="1"/>
  <c r="E44" i="1"/>
  <c r="I43" i="1"/>
  <c r="I42" i="1"/>
  <c r="I41" i="1" s="1"/>
  <c r="I51" i="1" s="1"/>
  <c r="F42" i="1"/>
  <c r="F41" i="1" s="1"/>
  <c r="F51" i="1" s="1"/>
  <c r="E42" i="1"/>
  <c r="E41" i="1" s="1"/>
  <c r="E51" i="1" s="1"/>
  <c r="G38" i="1"/>
  <c r="I38" i="1" s="1"/>
  <c r="I37" i="1" s="1"/>
  <c r="F37" i="1"/>
  <c r="E37" i="1"/>
  <c r="F36" i="1"/>
  <c r="F32" i="1" s="1"/>
  <c r="E36" i="1"/>
  <c r="E32" i="1" s="1"/>
  <c r="I32" i="1" s="1"/>
  <c r="I35" i="1"/>
  <c r="F35" i="1"/>
  <c r="E35" i="1"/>
  <c r="I34" i="1"/>
  <c r="I33" i="1"/>
  <c r="F31" i="1"/>
  <c r="E31" i="1"/>
  <c r="I31" i="1" s="1"/>
  <c r="F30" i="1"/>
  <c r="E30" i="1"/>
  <c r="I30" i="1" s="1"/>
  <c r="F29" i="1"/>
  <c r="F24" i="1" s="1"/>
  <c r="E29" i="1"/>
  <c r="E24" i="1" s="1"/>
  <c r="I28" i="1"/>
  <c r="I27" i="1"/>
  <c r="I26" i="1"/>
  <c r="I25" i="1"/>
  <c r="I22" i="1"/>
  <c r="I21" i="1"/>
  <c r="I20" i="1"/>
  <c r="I19" i="1"/>
  <c r="F19" i="1"/>
  <c r="F11" i="1" s="1"/>
  <c r="E19" i="1"/>
  <c r="E11" i="1" s="1"/>
  <c r="I18" i="1"/>
  <c r="I17" i="1"/>
  <c r="I16" i="1" s="1"/>
  <c r="I11" i="1" s="1"/>
  <c r="F17" i="1"/>
  <c r="F16" i="1"/>
  <c r="E16" i="1"/>
  <c r="I15" i="1"/>
  <c r="I14" i="1"/>
  <c r="I13" i="1"/>
  <c r="I12" i="1"/>
  <c r="F12" i="1"/>
  <c r="E12" i="1"/>
  <c r="E23" i="1" l="1"/>
  <c r="F23" i="1"/>
  <c r="F39" i="1" s="1"/>
  <c r="E39" i="1"/>
  <c r="I54" i="1"/>
  <c r="I36" i="1"/>
  <c r="E73" i="1"/>
  <c r="I29" i="1"/>
  <c r="I24" i="1" s="1"/>
  <c r="I23" i="1" s="1"/>
  <c r="I39" i="1" s="1"/>
  <c r="G59" i="1"/>
  <c r="F78" i="1"/>
  <c r="E72" i="1" l="1"/>
  <c r="G73" i="1"/>
  <c r="F73" i="1"/>
  <c r="G54" i="1"/>
  <c r="F72" i="1" l="1"/>
  <c r="G53" i="1"/>
  <c r="G72" i="1"/>
  <c r="G63" i="1" s="1"/>
  <c r="I63" i="1" s="1"/>
  <c r="I62" i="1" s="1"/>
  <c r="I53" i="1" s="1"/>
  <c r="I64" i="1" s="1"/>
</calcChain>
</file>

<file path=xl/sharedStrings.xml><?xml version="1.0" encoding="utf-8"?>
<sst xmlns="http://schemas.openxmlformats.org/spreadsheetml/2006/main" count="82" uniqueCount="68">
  <si>
    <t xml:space="preserve"> ------------------------------------------ Valores en MCLP ----------------------------------------</t>
  </si>
  <si>
    <t>Estructura de Estado de Situación Financiera</t>
  </si>
  <si>
    <t>Controladora</t>
  </si>
  <si>
    <t>Filial 1</t>
  </si>
  <si>
    <t>Eliminaciones</t>
  </si>
  <si>
    <t>Nota</t>
  </si>
  <si>
    <t>Saldo Consolidado</t>
  </si>
  <si>
    <t>ACTIVOS CORRIENTES</t>
  </si>
  <si>
    <t>Efectivo y Equivalente al Efectivo</t>
  </si>
  <si>
    <t>Caja</t>
  </si>
  <si>
    <t>Banco</t>
  </si>
  <si>
    <t>Depósitos a Plazo 90 Días</t>
  </si>
  <si>
    <t>Deudores Comerciales y Otras Cuentas por Cobrar</t>
  </si>
  <si>
    <t>Clientes</t>
  </si>
  <si>
    <t>Estimación deudores incobrables</t>
  </si>
  <si>
    <t>Inventarios</t>
  </si>
  <si>
    <t>Mercaderías nacionales</t>
  </si>
  <si>
    <t>Mercaderías importadas</t>
  </si>
  <si>
    <t>Deterioro inventarios</t>
  </si>
  <si>
    <t>ACTIVOS NO CORRIENTES</t>
  </si>
  <si>
    <t>Propiedades, Planta y Equipos</t>
  </si>
  <si>
    <t>Terrenos</t>
  </si>
  <si>
    <t>Edificaciones</t>
  </si>
  <si>
    <t>Vehículos</t>
  </si>
  <si>
    <t>Otros PPE</t>
  </si>
  <si>
    <t>Depreciación acumulada edificaciones</t>
  </si>
  <si>
    <t>Depreciación acumulada vehículos</t>
  </si>
  <si>
    <t>Depreciación acumulada otros PPE</t>
  </si>
  <si>
    <t>Activos Intangibles</t>
  </si>
  <si>
    <t>Software</t>
  </si>
  <si>
    <t>Registro de marcas comerciales</t>
  </si>
  <si>
    <t>Amortización software</t>
  </si>
  <si>
    <t>Amortización registro marcas comerciales</t>
  </si>
  <si>
    <t>Inversiones contabilizadas bajo el método de la participación</t>
  </si>
  <si>
    <t>Inversión en Filial 1</t>
  </si>
  <si>
    <t>(a)</t>
  </si>
  <si>
    <t>TOTAL ACTIVOS</t>
  </si>
  <si>
    <t>PASIVOS CORRIENTES</t>
  </si>
  <si>
    <t>Otros Pasivos Financieros Corrientes</t>
  </si>
  <si>
    <t>Préstamos bancarios, corrientes</t>
  </si>
  <si>
    <t>Cuentas por Pagar</t>
  </si>
  <si>
    <t>Proveedores, corrientes</t>
  </si>
  <si>
    <t>PASIVOS NO CORRIENTES</t>
  </si>
  <si>
    <t>Otros Pasivos Financieros No Corrientes</t>
  </si>
  <si>
    <t>Préstamos bancarios, no corrientes</t>
  </si>
  <si>
    <t>Proveedores, no corrientes</t>
  </si>
  <si>
    <t>TOTAL PASIVOS</t>
  </si>
  <si>
    <t>PATRIMONIO</t>
  </si>
  <si>
    <t>Patrimonio Controladora</t>
  </si>
  <si>
    <t>Capital Pagado</t>
  </si>
  <si>
    <t>Capital autorizado</t>
  </si>
  <si>
    <t xml:space="preserve">Acciones </t>
  </si>
  <si>
    <t>Accionistas</t>
  </si>
  <si>
    <t>Resultados Acumulados</t>
  </si>
  <si>
    <t>Utilidad acumulada</t>
  </si>
  <si>
    <t>Utilidad ejercicio</t>
  </si>
  <si>
    <t>Patrimonio No Controladora</t>
  </si>
  <si>
    <t>Interés minoritario</t>
  </si>
  <si>
    <t>TOTAL PASIVOS Y PATRIMONIO</t>
  </si>
  <si>
    <t>Controlador</t>
  </si>
  <si>
    <t>No Controlador</t>
  </si>
  <si>
    <t>Patrimonio</t>
  </si>
  <si>
    <t>Facultad de Administración y Economía</t>
  </si>
  <si>
    <t>Curso: Contabilidad Financiera y Toma de Decisiones</t>
  </si>
  <si>
    <t>UNIVERSIDAD DE SANTIAGO DE CHILE</t>
  </si>
  <si>
    <t>Caso A: Proceso de Consolidación donde solo se elimina la inversión de la controladora en la filial</t>
  </si>
  <si>
    <t>Profesor: Dr. Luis Jara Sarrúa | Primer Semestre 2023</t>
  </si>
  <si>
    <t xml:space="preserve">(a) Ajuste Eliminación Participación Controladora y Reconocimiento de Participación No Controladora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</si>
</sst>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3" fontId="0" fillId="0" borderId="1" xfId="0" applyNumberFormat="1" applyBorder="1" applyAlignment="1">
      <alignment horizontal="center"/>
    </xf>
    <xf numFmtId="0" fontId="3" fillId="0" borderId="2" xfId="0" applyFont="1" applyBorder="1"/>
    <xf numFmtId="3" fontId="3" fillId="0" borderId="2" xfId="0" applyNumberFormat="1" applyFont="1" applyBorder="1" applyAlignment="1">
      <alignment horizontal="right"/>
    </xf>
    <xf numFmtId="0" fontId="3" fillId="0" borderId="0" xfId="0" applyFont="1"/>
    <xf numFmtId="3" fontId="3" fillId="0" borderId="0" xfId="0" applyNumberFormat="1" applyFont="1"/>
    <xf numFmtId="0" fontId="4" fillId="0" borderId="0" xfId="0" applyFont="1" applyAlignment="1">
      <alignment horizontal="left" indent="1"/>
    </xf>
    <xf numFmtId="3" fontId="4" fillId="0" borderId="0" xfId="0" applyNumberFormat="1" applyFont="1"/>
    <xf numFmtId="0" fontId="0" fillId="0" borderId="0" xfId="0" applyAlignment="1">
      <alignment horizontal="left" indent="2"/>
    </xf>
    <xf numFmtId="3" fontId="0" fillId="0" borderId="0" xfId="0" applyNumberFormat="1"/>
    <xf numFmtId="0" fontId="3" fillId="0" borderId="3" xfId="0" applyFont="1" applyBorder="1" applyAlignment="1">
      <alignment horizontal="left"/>
    </xf>
    <xf numFmtId="3" fontId="3" fillId="0" borderId="4" xfId="0" applyNumberFormat="1" applyFont="1" applyBorder="1"/>
    <xf numFmtId="3" fontId="3" fillId="0" borderId="5" xfId="0" applyNumberFormat="1" applyFont="1" applyBorder="1"/>
    <xf numFmtId="0" fontId="3" fillId="0" borderId="0" xfId="0" applyFont="1" applyAlignment="1">
      <alignment horizontal="left"/>
    </xf>
    <xf numFmtId="0" fontId="3" fillId="0" borderId="3" xfId="0" applyFont="1" applyBorder="1"/>
    <xf numFmtId="0" fontId="4" fillId="0" borderId="0" xfId="0" applyFont="1"/>
    <xf numFmtId="0" fontId="3" fillId="0" borderId="0" xfId="0" applyFont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right"/>
    </xf>
    <xf numFmtId="9" fontId="0" fillId="0" borderId="0" xfId="1" applyFont="1" applyBorder="1" applyAlignment="1">
      <alignment horizontal="center"/>
    </xf>
    <xf numFmtId="0" fontId="3" fillId="0" borderId="4" xfId="0" applyFont="1" applyBorder="1"/>
    <xf numFmtId="3" fontId="0" fillId="0" borderId="4" xfId="0" applyNumberFormat="1" applyBorder="1"/>
    <xf numFmtId="0" fontId="0" fillId="0" borderId="6" xfId="0" applyBorder="1" applyAlignment="1">
      <alignment horizontal="left" indent="2"/>
    </xf>
    <xf numFmtId="3" fontId="0" fillId="0" borderId="6" xfId="0" applyNumberFormat="1" applyBorder="1"/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showGridLines="0" tabSelected="1" workbookViewId="0"/>
  </sheetViews>
  <sheetFormatPr baseColWidth="10" defaultRowHeight="15" x14ac:dyDescent="0.25"/>
  <cols>
    <col min="4" max="4" width="57.28515625" bestFit="1" customWidth="1"/>
    <col min="5" max="5" width="12.5703125" style="9" customWidth="1"/>
    <col min="6" max="6" width="11.5703125" style="9" customWidth="1"/>
    <col min="7" max="7" width="14.5703125" style="9" customWidth="1"/>
    <col min="8" max="8" width="5.28515625" style="9" customWidth="1"/>
    <col min="9" max="9" width="17.42578125" style="9" bestFit="1" customWidth="1"/>
    <col min="10" max="11" width="12.7109375" customWidth="1"/>
  </cols>
  <sheetData>
    <row r="1" spans="1:9" x14ac:dyDescent="0.25">
      <c r="A1" s="26" t="s">
        <v>64</v>
      </c>
    </row>
    <row r="2" spans="1:9" x14ac:dyDescent="0.25">
      <c r="A2" s="27" t="s">
        <v>62</v>
      </c>
    </row>
    <row r="3" spans="1:9" x14ac:dyDescent="0.25">
      <c r="A3" s="27" t="s">
        <v>63</v>
      </c>
    </row>
    <row r="4" spans="1:9" x14ac:dyDescent="0.25">
      <c r="A4" s="27" t="s">
        <v>66</v>
      </c>
    </row>
    <row r="7" spans="1:9" x14ac:dyDescent="0.25">
      <c r="D7" s="28" t="s">
        <v>65</v>
      </c>
      <c r="E7" s="28"/>
      <c r="F7" s="28"/>
      <c r="G7" s="28"/>
      <c r="H7" s="28"/>
      <c r="I7" s="28"/>
    </row>
    <row r="9" spans="1:9" ht="15.75" thickBot="1" x14ac:dyDescent="0.3">
      <c r="E9" s="1" t="s">
        <v>0</v>
      </c>
      <c r="F9" s="1"/>
      <c r="G9" s="1"/>
      <c r="H9" s="1"/>
      <c r="I9" s="1"/>
    </row>
    <row r="10" spans="1:9" ht="15.75" thickBot="1" x14ac:dyDescent="0.3">
      <c r="D10" s="2" t="s">
        <v>1</v>
      </c>
      <c r="E10" s="3" t="s">
        <v>2</v>
      </c>
      <c r="F10" s="3" t="s">
        <v>3</v>
      </c>
      <c r="G10" s="3" t="s">
        <v>4</v>
      </c>
      <c r="H10" s="3" t="s">
        <v>5</v>
      </c>
      <c r="I10" s="3" t="s">
        <v>6</v>
      </c>
    </row>
    <row r="11" spans="1:9" x14ac:dyDescent="0.25">
      <c r="D11" s="4" t="s">
        <v>7</v>
      </c>
      <c r="E11" s="5">
        <f>+E12+E16+E19</f>
        <v>3919000</v>
      </c>
      <c r="F11" s="5">
        <f>+F12+F16+F19</f>
        <v>882000</v>
      </c>
      <c r="G11" s="5"/>
      <c r="H11" s="5"/>
      <c r="I11" s="5">
        <f>+I12+I16+I19</f>
        <v>4801000</v>
      </c>
    </row>
    <row r="12" spans="1:9" x14ac:dyDescent="0.25">
      <c r="D12" s="6" t="s">
        <v>8</v>
      </c>
      <c r="E12" s="7">
        <f>+E13+E14+E15</f>
        <v>1750000</v>
      </c>
      <c r="F12" s="7">
        <f>+F13+F14+F15</f>
        <v>70000</v>
      </c>
      <c r="G12" s="7"/>
      <c r="H12" s="7"/>
      <c r="I12" s="7">
        <f>+I13+I14+I15</f>
        <v>1820000</v>
      </c>
    </row>
    <row r="13" spans="1:9" x14ac:dyDescent="0.25">
      <c r="D13" s="8" t="s">
        <v>9</v>
      </c>
      <c r="E13" s="9">
        <v>50000</v>
      </c>
      <c r="F13" s="9">
        <v>10000</v>
      </c>
      <c r="I13" s="9">
        <f>+E13+F13</f>
        <v>60000</v>
      </c>
    </row>
    <row r="14" spans="1:9" x14ac:dyDescent="0.25">
      <c r="D14" s="8" t="s">
        <v>10</v>
      </c>
      <c r="E14" s="9">
        <v>1500000</v>
      </c>
      <c r="F14" s="9">
        <v>60000</v>
      </c>
      <c r="I14" s="9">
        <f>+E14+F14</f>
        <v>1560000</v>
      </c>
    </row>
    <row r="15" spans="1:9" x14ac:dyDescent="0.25">
      <c r="D15" s="8" t="s">
        <v>11</v>
      </c>
      <c r="E15" s="9">
        <v>200000</v>
      </c>
      <c r="F15" s="9">
        <v>0</v>
      </c>
      <c r="I15" s="9">
        <f>+E15+F15</f>
        <v>200000</v>
      </c>
    </row>
    <row r="16" spans="1:9" x14ac:dyDescent="0.25">
      <c r="D16" s="6" t="s">
        <v>12</v>
      </c>
      <c r="E16" s="7">
        <f>+E17+E18</f>
        <v>780000</v>
      </c>
      <c r="F16" s="7">
        <f>+F17+F18</f>
        <v>284500</v>
      </c>
      <c r="G16" s="7"/>
      <c r="H16" s="7"/>
      <c r="I16" s="7">
        <f>+I17+I18</f>
        <v>1064500</v>
      </c>
    </row>
    <row r="17" spans="4:9" x14ac:dyDescent="0.25">
      <c r="D17" s="8" t="s">
        <v>13</v>
      </c>
      <c r="E17" s="9">
        <v>800000</v>
      </c>
      <c r="F17" s="9">
        <f>350000-60000</f>
        <v>290000</v>
      </c>
      <c r="I17" s="9">
        <f t="shared" ref="I17:I22" si="0">+E17+F17</f>
        <v>1090000</v>
      </c>
    </row>
    <row r="18" spans="4:9" x14ac:dyDescent="0.25">
      <c r="D18" s="8" t="s">
        <v>14</v>
      </c>
      <c r="E18" s="9">
        <v>-20000</v>
      </c>
      <c r="F18" s="9">
        <v>-5500</v>
      </c>
      <c r="I18" s="9">
        <f t="shared" si="0"/>
        <v>-25500</v>
      </c>
    </row>
    <row r="19" spans="4:9" x14ac:dyDescent="0.25">
      <c r="D19" s="6" t="s">
        <v>15</v>
      </c>
      <c r="E19" s="7">
        <f>+E20+E21+E22</f>
        <v>1389000</v>
      </c>
      <c r="F19" s="7">
        <f>+F20+F21+F22</f>
        <v>527500</v>
      </c>
      <c r="G19" s="7"/>
      <c r="H19" s="7"/>
      <c r="I19" s="7">
        <f>+I20+I21+I22</f>
        <v>1916500</v>
      </c>
    </row>
    <row r="20" spans="4:9" x14ac:dyDescent="0.25">
      <c r="D20" s="8" t="s">
        <v>16</v>
      </c>
      <c r="E20" s="9">
        <v>950000</v>
      </c>
      <c r="F20" s="9">
        <v>530000</v>
      </c>
      <c r="I20" s="9">
        <f t="shared" si="0"/>
        <v>1480000</v>
      </c>
    </row>
    <row r="21" spans="4:9" x14ac:dyDescent="0.25">
      <c r="D21" s="8" t="s">
        <v>17</v>
      </c>
      <c r="E21" s="9">
        <v>450000</v>
      </c>
      <c r="F21" s="9">
        <v>0</v>
      </c>
      <c r="I21" s="9">
        <f t="shared" si="0"/>
        <v>450000</v>
      </c>
    </row>
    <row r="22" spans="4:9" x14ac:dyDescent="0.25">
      <c r="D22" s="8" t="s">
        <v>18</v>
      </c>
      <c r="E22" s="9">
        <v>-11000</v>
      </c>
      <c r="F22" s="9">
        <v>-2500</v>
      </c>
      <c r="I22" s="9">
        <f t="shared" si="0"/>
        <v>-13500</v>
      </c>
    </row>
    <row r="23" spans="4:9" x14ac:dyDescent="0.25">
      <c r="D23" s="4" t="s">
        <v>19</v>
      </c>
      <c r="E23" s="5">
        <f>+E24+E32+E37</f>
        <v>1216814</v>
      </c>
      <c r="F23" s="5">
        <f>+F24+F32+F37</f>
        <v>382964</v>
      </c>
      <c r="G23" s="5"/>
      <c r="H23" s="5"/>
      <c r="I23" s="5">
        <f>+I24+I32+I37</f>
        <v>1289778</v>
      </c>
    </row>
    <row r="24" spans="4:9" x14ac:dyDescent="0.25">
      <c r="D24" s="6" t="s">
        <v>20</v>
      </c>
      <c r="E24" s="7">
        <f>SUM(E25:E31)</f>
        <v>889314</v>
      </c>
      <c r="F24" s="7">
        <f>SUM(F25:F31)</f>
        <v>372714</v>
      </c>
      <c r="G24" s="7"/>
      <c r="H24" s="7"/>
      <c r="I24" s="7">
        <f>SUM(I25:I31)</f>
        <v>1262028</v>
      </c>
    </row>
    <row r="25" spans="4:9" x14ac:dyDescent="0.25">
      <c r="D25" s="8" t="s">
        <v>21</v>
      </c>
      <c r="E25" s="9">
        <v>250000</v>
      </c>
      <c r="F25" s="9">
        <v>110000</v>
      </c>
      <c r="I25" s="9">
        <f t="shared" ref="I25:I36" si="1">+E25+F25</f>
        <v>360000</v>
      </c>
    </row>
    <row r="26" spans="4:9" x14ac:dyDescent="0.25">
      <c r="D26" s="8" t="s">
        <v>22</v>
      </c>
      <c r="E26" s="9">
        <v>650000</v>
      </c>
      <c r="F26" s="9">
        <v>260000</v>
      </c>
      <c r="I26" s="9">
        <f t="shared" si="1"/>
        <v>910000</v>
      </c>
    </row>
    <row r="27" spans="4:9" x14ac:dyDescent="0.25">
      <c r="D27" s="8" t="s">
        <v>23</v>
      </c>
      <c r="E27" s="9">
        <v>150000</v>
      </c>
      <c r="F27" s="9">
        <v>80000</v>
      </c>
      <c r="I27" s="9">
        <f t="shared" si="1"/>
        <v>230000</v>
      </c>
    </row>
    <row r="28" spans="4:9" x14ac:dyDescent="0.25">
      <c r="D28" s="8" t="s">
        <v>24</v>
      </c>
      <c r="E28" s="9">
        <v>56000</v>
      </c>
      <c r="F28" s="9">
        <v>15000</v>
      </c>
      <c r="I28" s="9">
        <f t="shared" si="1"/>
        <v>71000</v>
      </c>
    </row>
    <row r="29" spans="4:9" x14ac:dyDescent="0.25">
      <c r="D29" s="8" t="s">
        <v>25</v>
      </c>
      <c r="E29" s="9">
        <f>+E26/50*10*-1</f>
        <v>-130000</v>
      </c>
      <c r="F29" s="9">
        <f>+F26/50*10*-1</f>
        <v>-52000</v>
      </c>
      <c r="I29" s="9">
        <f t="shared" si="1"/>
        <v>-182000</v>
      </c>
    </row>
    <row r="30" spans="4:9" x14ac:dyDescent="0.25">
      <c r="D30" s="8" t="s">
        <v>26</v>
      </c>
      <c r="E30" s="9">
        <f>ROUND(-E27/7*3,0)</f>
        <v>-64286</v>
      </c>
      <c r="F30" s="9">
        <f>ROUND(-F27/7*3,0)</f>
        <v>-34286</v>
      </c>
      <c r="I30" s="9">
        <f t="shared" si="1"/>
        <v>-98572</v>
      </c>
    </row>
    <row r="31" spans="4:9" x14ac:dyDescent="0.25">
      <c r="D31" s="8" t="s">
        <v>27</v>
      </c>
      <c r="E31" s="9">
        <f>-E28/10*4</f>
        <v>-22400</v>
      </c>
      <c r="F31" s="9">
        <f>-F28/10*4</f>
        <v>-6000</v>
      </c>
      <c r="I31" s="9">
        <f t="shared" si="1"/>
        <v>-28400</v>
      </c>
    </row>
    <row r="32" spans="4:9" x14ac:dyDescent="0.25">
      <c r="D32" s="6" t="s">
        <v>28</v>
      </c>
      <c r="E32" s="7">
        <f>SUM(E33:E36)</f>
        <v>17500</v>
      </c>
      <c r="F32" s="7">
        <f>SUM(F33:F36)</f>
        <v>10250</v>
      </c>
      <c r="G32" s="7"/>
      <c r="H32" s="7"/>
      <c r="I32" s="7">
        <f t="shared" si="1"/>
        <v>27750</v>
      </c>
    </row>
    <row r="33" spans="4:11" x14ac:dyDescent="0.25">
      <c r="D33" s="8" t="s">
        <v>29</v>
      </c>
      <c r="E33" s="9">
        <v>25000</v>
      </c>
      <c r="F33" s="9">
        <v>15000</v>
      </c>
      <c r="I33" s="9">
        <f t="shared" si="1"/>
        <v>40000</v>
      </c>
    </row>
    <row r="34" spans="4:11" x14ac:dyDescent="0.25">
      <c r="D34" s="8" t="s">
        <v>30</v>
      </c>
      <c r="E34" s="9">
        <v>10000</v>
      </c>
      <c r="F34" s="9">
        <v>5500</v>
      </c>
      <c r="I34" s="9">
        <f t="shared" si="1"/>
        <v>15500</v>
      </c>
    </row>
    <row r="35" spans="4:11" x14ac:dyDescent="0.25">
      <c r="D35" s="8" t="s">
        <v>31</v>
      </c>
      <c r="E35" s="9">
        <f>+E33/4*2*-1</f>
        <v>-12500</v>
      </c>
      <c r="F35" s="9">
        <f>+F33/4*2*-1</f>
        <v>-7500</v>
      </c>
      <c r="I35" s="9">
        <f t="shared" si="1"/>
        <v>-20000</v>
      </c>
    </row>
    <row r="36" spans="4:11" x14ac:dyDescent="0.25">
      <c r="D36" s="8" t="s">
        <v>32</v>
      </c>
      <c r="E36" s="9">
        <f>+E34/10*5*-1</f>
        <v>-5000</v>
      </c>
      <c r="F36" s="9">
        <f>+F34/10*5*-1</f>
        <v>-2750</v>
      </c>
      <c r="I36" s="9">
        <f t="shared" si="1"/>
        <v>-7750</v>
      </c>
    </row>
    <row r="37" spans="4:11" x14ac:dyDescent="0.25">
      <c r="D37" s="6" t="s">
        <v>33</v>
      </c>
      <c r="E37" s="7">
        <f>+E38</f>
        <v>310000</v>
      </c>
      <c r="F37" s="7">
        <f>+F38</f>
        <v>0</v>
      </c>
      <c r="G37" s="7"/>
      <c r="H37" s="7"/>
      <c r="I37" s="7">
        <f>+I38</f>
        <v>0</v>
      </c>
    </row>
    <row r="38" spans="4:11" x14ac:dyDescent="0.25">
      <c r="D38" s="8" t="s">
        <v>34</v>
      </c>
      <c r="E38" s="9">
        <v>310000</v>
      </c>
      <c r="F38" s="9">
        <v>0</v>
      </c>
      <c r="G38" s="9">
        <f>-E38</f>
        <v>-310000</v>
      </c>
      <c r="H38" s="9" t="s">
        <v>35</v>
      </c>
      <c r="I38" s="9">
        <f>+E38+F38+G38</f>
        <v>0</v>
      </c>
    </row>
    <row r="39" spans="4:11" x14ac:dyDescent="0.25">
      <c r="D39" s="10" t="s">
        <v>36</v>
      </c>
      <c r="E39" s="11">
        <f>+E11+E23</f>
        <v>5135814</v>
      </c>
      <c r="F39" s="11">
        <f>+F11+F23</f>
        <v>1264964</v>
      </c>
      <c r="G39" s="11"/>
      <c r="H39" s="11"/>
      <c r="I39" s="12">
        <f>+I11+I23</f>
        <v>6090778</v>
      </c>
      <c r="J39" s="9"/>
      <c r="K39" s="9"/>
    </row>
    <row r="40" spans="4:11" ht="3" customHeight="1" x14ac:dyDescent="0.25"/>
    <row r="41" spans="4:11" x14ac:dyDescent="0.25">
      <c r="D41" s="13" t="s">
        <v>37</v>
      </c>
      <c r="E41" s="5">
        <f>+E42+E44</f>
        <v>1390000</v>
      </c>
      <c r="F41" s="5">
        <f>+F42+F44</f>
        <v>400000</v>
      </c>
      <c r="G41" s="5"/>
      <c r="H41" s="5"/>
      <c r="I41" s="5">
        <f>+I42+I44</f>
        <v>1790000</v>
      </c>
      <c r="J41" s="9"/>
      <c r="K41" s="9"/>
    </row>
    <row r="42" spans="4:11" x14ac:dyDescent="0.25">
      <c r="D42" s="6" t="s">
        <v>38</v>
      </c>
      <c r="E42" s="7">
        <f>+E43</f>
        <v>520000</v>
      </c>
      <c r="F42" s="7">
        <f>+F43</f>
        <v>350000</v>
      </c>
      <c r="G42" s="7"/>
      <c r="H42" s="7"/>
      <c r="I42" s="7">
        <f>+I43</f>
        <v>870000</v>
      </c>
    </row>
    <row r="43" spans="4:11" x14ac:dyDescent="0.25">
      <c r="D43" s="8" t="s">
        <v>39</v>
      </c>
      <c r="E43" s="9">
        <v>520000</v>
      </c>
      <c r="F43" s="9">
        <v>350000</v>
      </c>
      <c r="I43" s="9">
        <f>+E43+F43</f>
        <v>870000</v>
      </c>
    </row>
    <row r="44" spans="4:11" x14ac:dyDescent="0.25">
      <c r="D44" s="6" t="s">
        <v>40</v>
      </c>
      <c r="E44" s="7">
        <f>+E45</f>
        <v>870000</v>
      </c>
      <c r="F44" s="7">
        <f>+F45</f>
        <v>50000</v>
      </c>
      <c r="G44" s="7"/>
      <c r="H44" s="7"/>
      <c r="I44" s="7">
        <f>+I45</f>
        <v>920000</v>
      </c>
      <c r="J44" s="9"/>
    </row>
    <row r="45" spans="4:11" x14ac:dyDescent="0.25">
      <c r="D45" s="8" t="s">
        <v>41</v>
      </c>
      <c r="E45" s="9">
        <v>870000</v>
      </c>
      <c r="F45" s="9">
        <v>50000</v>
      </c>
      <c r="I45" s="9">
        <f t="shared" ref="I45" si="2">+E45+F45</f>
        <v>920000</v>
      </c>
      <c r="J45" s="9"/>
    </row>
    <row r="46" spans="4:11" x14ac:dyDescent="0.25">
      <c r="D46" s="13" t="s">
        <v>42</v>
      </c>
      <c r="E46" s="5">
        <f>+E47+E49</f>
        <v>1500000</v>
      </c>
      <c r="F46" s="5">
        <f>+F47+F49</f>
        <v>500258</v>
      </c>
      <c r="G46" s="5"/>
      <c r="H46" s="5"/>
      <c r="I46" s="5">
        <f>+I47+I49</f>
        <v>2000258</v>
      </c>
      <c r="J46" s="9"/>
    </row>
    <row r="47" spans="4:11" x14ac:dyDescent="0.25">
      <c r="D47" s="6" t="s">
        <v>43</v>
      </c>
      <c r="E47" s="7">
        <f>+E48</f>
        <v>1250000</v>
      </c>
      <c r="F47" s="7">
        <f>+F48</f>
        <v>484258</v>
      </c>
      <c r="G47" s="7"/>
      <c r="H47" s="7"/>
      <c r="I47" s="7">
        <f>+I48</f>
        <v>1734258</v>
      </c>
      <c r="J47" s="9"/>
    </row>
    <row r="48" spans="4:11" x14ac:dyDescent="0.25">
      <c r="D48" s="8" t="s">
        <v>44</v>
      </c>
      <c r="E48" s="9">
        <v>1250000</v>
      </c>
      <c r="F48" s="9">
        <v>484258</v>
      </c>
      <c r="I48" s="9">
        <f t="shared" ref="I48:I50" si="3">+E48+F48</f>
        <v>1734258</v>
      </c>
      <c r="J48" s="9"/>
    </row>
    <row r="49" spans="4:11" x14ac:dyDescent="0.25">
      <c r="D49" s="6" t="s">
        <v>40</v>
      </c>
      <c r="E49" s="7">
        <f>+E50</f>
        <v>250000</v>
      </c>
      <c r="F49" s="7">
        <f>+F50</f>
        <v>16000</v>
      </c>
      <c r="G49" s="7"/>
      <c r="H49" s="7"/>
      <c r="I49" s="7">
        <f>+I50</f>
        <v>266000</v>
      </c>
      <c r="J49" s="9"/>
    </row>
    <row r="50" spans="4:11" x14ac:dyDescent="0.25">
      <c r="D50" s="8" t="s">
        <v>45</v>
      </c>
      <c r="E50" s="9">
        <v>250000</v>
      </c>
      <c r="F50" s="9">
        <v>16000</v>
      </c>
      <c r="I50" s="9">
        <f t="shared" si="3"/>
        <v>266000</v>
      </c>
      <c r="J50" s="9"/>
    </row>
    <row r="51" spans="4:11" x14ac:dyDescent="0.25">
      <c r="D51" s="14" t="s">
        <v>46</v>
      </c>
      <c r="E51" s="11">
        <f>+E41+E46</f>
        <v>2890000</v>
      </c>
      <c r="F51" s="11">
        <f>+F41+F46</f>
        <v>900258</v>
      </c>
      <c r="G51" s="11"/>
      <c r="H51" s="11"/>
      <c r="I51" s="12">
        <f>+I41+I46</f>
        <v>3790258</v>
      </c>
      <c r="J51" s="9"/>
      <c r="K51" s="9"/>
    </row>
    <row r="52" spans="4:11" ht="3" customHeight="1" x14ac:dyDescent="0.25"/>
    <row r="53" spans="4:11" x14ac:dyDescent="0.25">
      <c r="D53" s="4" t="s">
        <v>47</v>
      </c>
      <c r="E53" s="5">
        <f>+E54+E62</f>
        <v>2245814</v>
      </c>
      <c r="F53" s="5">
        <f>+F54+F62</f>
        <v>364706</v>
      </c>
      <c r="G53" s="5">
        <f>-E72</f>
        <v>-364706</v>
      </c>
      <c r="H53" s="5"/>
      <c r="I53" s="5">
        <f>+I54+I62</f>
        <v>2300519.9</v>
      </c>
    </row>
    <row r="54" spans="4:11" x14ac:dyDescent="0.25">
      <c r="D54" s="15" t="s">
        <v>48</v>
      </c>
      <c r="E54" s="7">
        <f>+E55+E59</f>
        <v>2245814</v>
      </c>
      <c r="F54" s="7">
        <f>+F55+F59</f>
        <v>364706</v>
      </c>
      <c r="G54" s="7">
        <f>-E73</f>
        <v>-364706</v>
      </c>
      <c r="H54" s="7"/>
      <c r="I54" s="7">
        <f>+I55+I59</f>
        <v>2245814</v>
      </c>
    </row>
    <row r="55" spans="4:11" x14ac:dyDescent="0.25">
      <c r="D55" s="6" t="s">
        <v>49</v>
      </c>
      <c r="E55" s="7">
        <f>+E56+E57+E58</f>
        <v>100000</v>
      </c>
      <c r="F55" s="7">
        <f>+F56+F57+F58</f>
        <v>50000</v>
      </c>
      <c r="G55" s="7">
        <f>-E74</f>
        <v>-50000</v>
      </c>
      <c r="H55" s="7"/>
      <c r="I55" s="7">
        <f t="shared" ref="I55:I61" si="4">+E55+F55+G55</f>
        <v>100000</v>
      </c>
    </row>
    <row r="56" spans="4:11" x14ac:dyDescent="0.25">
      <c r="D56" s="8" t="s">
        <v>50</v>
      </c>
      <c r="E56" s="9">
        <v>100000</v>
      </c>
      <c r="F56" s="9">
        <v>50000</v>
      </c>
      <c r="G56" s="9">
        <f>-E75</f>
        <v>-50000</v>
      </c>
      <c r="H56" s="9" t="s">
        <v>35</v>
      </c>
      <c r="I56" s="9">
        <f t="shared" si="4"/>
        <v>100000</v>
      </c>
    </row>
    <row r="57" spans="4:11" x14ac:dyDescent="0.25">
      <c r="D57" s="8" t="s">
        <v>51</v>
      </c>
      <c r="E57" s="9">
        <v>0</v>
      </c>
      <c r="F57" s="9">
        <v>0</v>
      </c>
      <c r="G57" s="9">
        <f t="shared" ref="G57:G61" si="5">-E76</f>
        <v>0</v>
      </c>
      <c r="I57" s="9">
        <f t="shared" si="4"/>
        <v>0</v>
      </c>
    </row>
    <row r="58" spans="4:11" x14ac:dyDescent="0.25">
      <c r="D58" s="8" t="s">
        <v>52</v>
      </c>
      <c r="E58" s="9">
        <v>0</v>
      </c>
      <c r="F58" s="9">
        <v>0</v>
      </c>
      <c r="G58" s="9">
        <f t="shared" si="5"/>
        <v>0</v>
      </c>
      <c r="I58" s="9">
        <f t="shared" si="4"/>
        <v>0</v>
      </c>
    </row>
    <row r="59" spans="4:11" x14ac:dyDescent="0.25">
      <c r="D59" s="6" t="s">
        <v>53</v>
      </c>
      <c r="E59" s="7">
        <f>+E60+E61</f>
        <v>2145814</v>
      </c>
      <c r="F59" s="7">
        <f>+F60+F61</f>
        <v>314706</v>
      </c>
      <c r="G59" s="5">
        <f t="shared" si="5"/>
        <v>-314706</v>
      </c>
      <c r="H59" s="7"/>
      <c r="I59" s="7">
        <f>+I60+I61</f>
        <v>2145814</v>
      </c>
    </row>
    <row r="60" spans="4:11" x14ac:dyDescent="0.25">
      <c r="D60" s="8" t="s">
        <v>54</v>
      </c>
      <c r="E60" s="9">
        <v>1970000</v>
      </c>
      <c r="F60" s="9">
        <v>250000</v>
      </c>
      <c r="G60" s="9">
        <f t="shared" si="5"/>
        <v>-250000</v>
      </c>
      <c r="H60" s="9" t="s">
        <v>35</v>
      </c>
      <c r="I60" s="9">
        <f t="shared" si="4"/>
        <v>1970000</v>
      </c>
    </row>
    <row r="61" spans="4:11" x14ac:dyDescent="0.25">
      <c r="D61" s="8" t="s">
        <v>55</v>
      </c>
      <c r="E61" s="9">
        <v>175814</v>
      </c>
      <c r="F61" s="9">
        <v>64706</v>
      </c>
      <c r="G61" s="9">
        <f t="shared" si="5"/>
        <v>-64706</v>
      </c>
      <c r="H61" s="9" t="s">
        <v>35</v>
      </c>
      <c r="I61" s="9">
        <f t="shared" si="4"/>
        <v>175814</v>
      </c>
    </row>
    <row r="62" spans="4:11" x14ac:dyDescent="0.25">
      <c r="D62" s="15" t="s">
        <v>56</v>
      </c>
      <c r="E62" s="7">
        <f>+E63</f>
        <v>0</v>
      </c>
      <c r="F62" s="7">
        <f>+F63</f>
        <v>0</v>
      </c>
      <c r="G62" s="7"/>
      <c r="H62" s="7"/>
      <c r="I62" s="7">
        <f>+I63</f>
        <v>54705.9</v>
      </c>
    </row>
    <row r="63" spans="4:11" x14ac:dyDescent="0.25">
      <c r="D63" s="8" t="s">
        <v>57</v>
      </c>
      <c r="E63" s="9">
        <v>0</v>
      </c>
      <c r="F63" s="9">
        <v>0</v>
      </c>
      <c r="G63" s="9">
        <f>+G72</f>
        <v>54705.9</v>
      </c>
      <c r="H63" s="9" t="s">
        <v>35</v>
      </c>
      <c r="I63" s="9">
        <f>+E63+F63+G63</f>
        <v>54705.9</v>
      </c>
    </row>
    <row r="64" spans="4:11" x14ac:dyDescent="0.25">
      <c r="D64" s="10" t="s">
        <v>58</v>
      </c>
      <c r="E64" s="11">
        <f>+E53+E51</f>
        <v>5135814</v>
      </c>
      <c r="F64" s="11">
        <f>+F53+F51</f>
        <v>1264964</v>
      </c>
      <c r="G64" s="11"/>
      <c r="H64" s="11"/>
      <c r="I64" s="12">
        <f>+I53+I51</f>
        <v>6090777.9000000004</v>
      </c>
      <c r="J64" s="9"/>
      <c r="K64" s="9"/>
    </row>
    <row r="65" spans="4:11" x14ac:dyDescent="0.25">
      <c r="K65" s="9"/>
    </row>
    <row r="68" spans="4:11" x14ac:dyDescent="0.25">
      <c r="D68" s="16" t="s">
        <v>67</v>
      </c>
      <c r="E68" s="16"/>
      <c r="F68" s="16"/>
      <c r="G68" s="16"/>
    </row>
    <row r="69" spans="4:11" ht="3" customHeight="1" thickBot="1" x14ac:dyDescent="0.3">
      <c r="D69" s="17"/>
      <c r="E69" s="18"/>
      <c r="F69" s="18"/>
      <c r="G69" s="18"/>
    </row>
    <row r="70" spans="4:11" x14ac:dyDescent="0.25">
      <c r="F70" s="19" t="s">
        <v>59</v>
      </c>
      <c r="G70" s="19" t="s">
        <v>60</v>
      </c>
    </row>
    <row r="71" spans="4:11" x14ac:dyDescent="0.25">
      <c r="E71" s="20" t="s">
        <v>3</v>
      </c>
      <c r="F71" s="21">
        <v>0.85</v>
      </c>
      <c r="G71" s="21">
        <v>0.15</v>
      </c>
    </row>
    <row r="72" spans="4:11" x14ac:dyDescent="0.25">
      <c r="D72" s="22" t="s">
        <v>61</v>
      </c>
      <c r="E72" s="11">
        <f>+E73+F81</f>
        <v>364706</v>
      </c>
      <c r="F72" s="23">
        <f>+E72*$F$71</f>
        <v>310000.09999999998</v>
      </c>
      <c r="G72" s="23">
        <f>+E72*$G$71</f>
        <v>54705.9</v>
      </c>
    </row>
    <row r="73" spans="4:11" x14ac:dyDescent="0.25">
      <c r="D73" s="15" t="s">
        <v>48</v>
      </c>
      <c r="E73" s="7">
        <f>+E74+E78</f>
        <v>364706</v>
      </c>
      <c r="F73" s="9">
        <f t="shared" ref="F73:F80" si="6">+E73*$F$71</f>
        <v>310000.09999999998</v>
      </c>
      <c r="G73" s="9">
        <f t="shared" ref="G73:G80" si="7">+E73*$G$71</f>
        <v>54705.9</v>
      </c>
    </row>
    <row r="74" spans="4:11" x14ac:dyDescent="0.25">
      <c r="D74" s="6" t="s">
        <v>49</v>
      </c>
      <c r="E74" s="7">
        <f>+E75+E76+E77</f>
        <v>50000</v>
      </c>
      <c r="F74" s="9">
        <f t="shared" si="6"/>
        <v>42500</v>
      </c>
      <c r="G74" s="9">
        <f t="shared" si="7"/>
        <v>7500</v>
      </c>
    </row>
    <row r="75" spans="4:11" x14ac:dyDescent="0.25">
      <c r="D75" s="8" t="s">
        <v>50</v>
      </c>
      <c r="E75" s="9">
        <v>50000</v>
      </c>
      <c r="F75" s="9">
        <f t="shared" si="6"/>
        <v>42500</v>
      </c>
      <c r="G75" s="9">
        <f t="shared" si="7"/>
        <v>7500</v>
      </c>
    </row>
    <row r="76" spans="4:11" x14ac:dyDescent="0.25">
      <c r="D76" s="8" t="s">
        <v>51</v>
      </c>
      <c r="E76" s="9">
        <v>0</v>
      </c>
      <c r="F76" s="9">
        <f t="shared" si="6"/>
        <v>0</v>
      </c>
      <c r="G76" s="9">
        <f t="shared" si="7"/>
        <v>0</v>
      </c>
    </row>
    <row r="77" spans="4:11" x14ac:dyDescent="0.25">
      <c r="D77" s="8" t="s">
        <v>52</v>
      </c>
      <c r="E77" s="9">
        <v>0</v>
      </c>
      <c r="F77" s="9">
        <f t="shared" si="6"/>
        <v>0</v>
      </c>
      <c r="G77" s="9">
        <f t="shared" si="7"/>
        <v>0</v>
      </c>
    </row>
    <row r="78" spans="4:11" x14ac:dyDescent="0.25">
      <c r="D78" s="6" t="s">
        <v>53</v>
      </c>
      <c r="E78" s="7">
        <f>+E79+E80</f>
        <v>314706</v>
      </c>
      <c r="F78" s="9">
        <f t="shared" si="6"/>
        <v>267500.09999999998</v>
      </c>
      <c r="G78" s="9">
        <f t="shared" si="7"/>
        <v>47205.9</v>
      </c>
    </row>
    <row r="79" spans="4:11" x14ac:dyDescent="0.25">
      <c r="D79" s="8" t="s">
        <v>54</v>
      </c>
      <c r="E79" s="9">
        <v>250000</v>
      </c>
      <c r="F79" s="9">
        <f t="shared" si="6"/>
        <v>212500</v>
      </c>
      <c r="G79" s="9">
        <f t="shared" si="7"/>
        <v>37500</v>
      </c>
    </row>
    <row r="80" spans="4:11" x14ac:dyDescent="0.25">
      <c r="D80" s="24" t="s">
        <v>55</v>
      </c>
      <c r="E80" s="25">
        <v>64706</v>
      </c>
      <c r="F80" s="25">
        <f t="shared" si="6"/>
        <v>55000.1</v>
      </c>
      <c r="G80" s="25">
        <f t="shared" si="7"/>
        <v>9705.9</v>
      </c>
    </row>
    <row r="81" spans="4:4" x14ac:dyDescent="0.25">
      <c r="D81" s="13"/>
    </row>
  </sheetData>
  <mergeCells count="3">
    <mergeCell ref="E9:I9"/>
    <mergeCell ref="D68:G68"/>
    <mergeCell ref="D7:I7"/>
  </mergeCells>
  <pageMargins left="0.7" right="0.7" top="0.75" bottom="0.75" header="0.3" footer="0.3"/>
  <pageSetup orientation="portrait" verticalDpi="0" r:id="rId1"/>
  <ignoredErrors>
    <ignoredError sqref="I16:I6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</dc:creator>
  <cp:lastModifiedBy>Luis</cp:lastModifiedBy>
  <dcterms:created xsi:type="dcterms:W3CDTF">2023-05-11T17:25:29Z</dcterms:created>
  <dcterms:modified xsi:type="dcterms:W3CDTF">2023-05-11T17:30:21Z</dcterms:modified>
</cp:coreProperties>
</file>