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ropbox\02.- DOCENCIA\00. USACH\Primer Semestre 2023\Proceso Contable II\"/>
    </mc:Choice>
  </mc:AlternateContent>
  <bookViews>
    <workbookView xWindow="0" yWindow="0" windowWidth="28800" windowHeight="12210"/>
  </bookViews>
  <sheets>
    <sheet name="Caso A" sheetId="1" r:id="rId1"/>
    <sheet name="Caso B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5" i="2" l="1"/>
  <c r="F106" i="2" s="1"/>
  <c r="F100" i="2"/>
  <c r="F77" i="2"/>
  <c r="C46" i="2"/>
  <c r="C55" i="2" s="1"/>
  <c r="C47" i="2"/>
  <c r="C49" i="2" s="1"/>
  <c r="C50" i="2" s="1"/>
  <c r="D32" i="2"/>
  <c r="F76" i="2" s="1"/>
  <c r="B23" i="2"/>
  <c r="F83" i="2"/>
  <c r="F71" i="1"/>
  <c r="F66" i="1"/>
  <c r="E64" i="1" s="1"/>
  <c r="C40" i="1"/>
  <c r="C50" i="1" s="1"/>
  <c r="D50" i="1" l="1"/>
  <c r="C43" i="1"/>
  <c r="F78" i="2"/>
  <c r="E75" i="2" s="1"/>
  <c r="E59" i="2"/>
  <c r="E62" i="2"/>
  <c r="E66" i="2"/>
  <c r="E58" i="2"/>
  <c r="E64" i="2"/>
  <c r="E65" i="2"/>
  <c r="E57" i="2"/>
  <c r="E63" i="2"/>
  <c r="E61" i="2"/>
  <c r="E60" i="2"/>
  <c r="D55" i="2"/>
  <c r="E52" i="1" l="1"/>
  <c r="E55" i="1"/>
  <c r="E54" i="1"/>
  <c r="C44" i="1"/>
  <c r="E53" i="1"/>
  <c r="E51" i="1"/>
  <c r="E50" i="1"/>
  <c r="F80" i="1"/>
  <c r="E56" i="2"/>
  <c r="E55" i="2"/>
  <c r="F92" i="2"/>
  <c r="E56" i="1" l="1"/>
  <c r="E78" i="1"/>
  <c r="F50" i="1"/>
  <c r="E90" i="2"/>
  <c r="E67" i="2"/>
  <c r="F55" i="2"/>
  <c r="F79" i="1" l="1"/>
  <c r="G50" i="1"/>
  <c r="C51" i="1" s="1"/>
  <c r="D51" i="1" s="1"/>
  <c r="F91" i="2"/>
  <c r="G55" i="2"/>
  <c r="C56" i="2" s="1"/>
  <c r="F51" i="1" l="1"/>
  <c r="D56" i="2"/>
  <c r="G51" i="1" l="1"/>
  <c r="C52" i="1" s="1"/>
  <c r="D52" i="1" s="1"/>
  <c r="F56" i="2"/>
  <c r="F52" i="1" l="1"/>
  <c r="G56" i="2"/>
  <c r="C57" i="2" s="1"/>
  <c r="G52" i="1" l="1"/>
  <c r="C53" i="1" s="1"/>
  <c r="D53" i="1" s="1"/>
  <c r="D57" i="2"/>
  <c r="F57" i="2" s="1"/>
  <c r="G57" i="2" s="1"/>
  <c r="C58" i="2" s="1"/>
  <c r="F53" i="1" l="1"/>
  <c r="D58" i="2"/>
  <c r="F58" i="2" s="1"/>
  <c r="G53" i="1" l="1"/>
  <c r="C54" i="1" s="1"/>
  <c r="D54" i="1" s="1"/>
  <c r="G58" i="2"/>
  <c r="C59" i="2" s="1"/>
  <c r="F54" i="1" l="1"/>
  <c r="D59" i="2"/>
  <c r="G54" i="1" l="1"/>
  <c r="C55" i="1" s="1"/>
  <c r="D55" i="1" s="1"/>
  <c r="F59" i="2"/>
  <c r="F55" i="1" l="1"/>
  <c r="D56" i="1"/>
  <c r="G59" i="2"/>
  <c r="C60" i="2" s="1"/>
  <c r="G55" i="1" l="1"/>
  <c r="F56" i="1"/>
  <c r="D60" i="2"/>
  <c r="F60" i="2" l="1"/>
  <c r="G60" i="2" l="1"/>
  <c r="C61" i="2" s="1"/>
  <c r="D61" i="2" l="1"/>
  <c r="F61" i="2" l="1"/>
  <c r="G61" i="2" l="1"/>
  <c r="C62" i="2" s="1"/>
  <c r="D62" i="2" l="1"/>
  <c r="F62" i="2" s="1"/>
  <c r="G62" i="2" s="1"/>
  <c r="C63" i="2" s="1"/>
  <c r="D63" i="2" l="1"/>
  <c r="F63" i="2" s="1"/>
  <c r="G63" i="2" s="1"/>
  <c r="C64" i="2" s="1"/>
  <c r="D64" i="2" l="1"/>
  <c r="F64" i="2" s="1"/>
  <c r="G64" i="2" s="1"/>
  <c r="C65" i="2" s="1"/>
  <c r="D65" i="2" l="1"/>
  <c r="F65" i="2" s="1"/>
  <c r="G65" i="2" s="1"/>
  <c r="C66" i="2" s="1"/>
  <c r="D66" i="2" l="1"/>
  <c r="F66" i="2" l="1"/>
  <c r="D67" i="2"/>
  <c r="F67" i="2" l="1"/>
  <c r="G66" i="2"/>
</calcChain>
</file>

<file path=xl/sharedStrings.xml><?xml version="1.0" encoding="utf-8"?>
<sst xmlns="http://schemas.openxmlformats.org/spreadsheetml/2006/main" count="125" uniqueCount="80">
  <si>
    <t>Metodología 5 pasos</t>
  </si>
  <si>
    <t>Paso 1: Identificación del contrato</t>
  </si>
  <si>
    <t>En este caso el contrato está representado en la factura.</t>
  </si>
  <si>
    <t>Paso 2: Identificación obligaciones de desempeño</t>
  </si>
  <si>
    <t>¿Existe una única obligación de desempeño o múltiples?</t>
  </si>
  <si>
    <t>En este caso solo existe una obligación de desempeño: Entrega de notebook</t>
  </si>
  <si>
    <t>Esta obligación de desempeño se realiza el 03 de enero al momento de emitir la factura</t>
  </si>
  <si>
    <t>Paso 3: Identificar el precio del contrato</t>
  </si>
  <si>
    <t>En este caso el precio del contrato es de:</t>
  </si>
  <si>
    <t>con IVA</t>
  </si>
  <si>
    <t>¿Existe un componente de financiamiento en este contrato?</t>
  </si>
  <si>
    <t>Si existe un componente de financiamiento significativo basado en el aplazamiento del pago en 6 cuotas mensuales</t>
  </si>
  <si>
    <t>con un interés explícito de un 2,5% mensual.</t>
  </si>
  <si>
    <t>Paso 4: distribuir el precio del contrato entre las obligaciones de desempeño</t>
  </si>
  <si>
    <t>Como existe una única obligación de desempeño, el precio del contrato se asigna a ella.</t>
  </si>
  <si>
    <t>Paso 5: Reconocimiento de los ingresos ordinarios</t>
  </si>
  <si>
    <t>En este caso al momento de la facturación y entrega del notebook se debe reconocer el ingreso ordinario</t>
  </si>
  <si>
    <t>Capital</t>
  </si>
  <si>
    <t>tasa de interés</t>
  </si>
  <si>
    <t>periodo</t>
  </si>
  <si>
    <t>Cuota</t>
  </si>
  <si>
    <t>meses</t>
  </si>
  <si>
    <t>mensual</t>
  </si>
  <si>
    <t>Deuda total</t>
  </si>
  <si>
    <t>Periodo</t>
  </si>
  <si>
    <t>Capital ini.</t>
  </si>
  <si>
    <t>interés</t>
  </si>
  <si>
    <t>cuota</t>
  </si>
  <si>
    <t>amortización</t>
  </si>
  <si>
    <t>Capital final</t>
  </si>
  <si>
    <t>Registro contable</t>
  </si>
  <si>
    <t>Al momento de facturar y entregar el notebook</t>
  </si>
  <si>
    <t xml:space="preserve"> --------1 -----</t>
  </si>
  <si>
    <t>Debe</t>
  </si>
  <si>
    <t>Haber</t>
  </si>
  <si>
    <t>Clientes</t>
  </si>
  <si>
    <t xml:space="preserve">     Ingresos por venta notebook</t>
  </si>
  <si>
    <t xml:space="preserve">     IVA DF</t>
  </si>
  <si>
    <t>Por la venta según factura xxxx</t>
  </si>
  <si>
    <t xml:space="preserve"> ------ 2 ---</t>
  </si>
  <si>
    <t>Costo de venta</t>
  </si>
  <si>
    <t xml:space="preserve">     Mercaderías</t>
  </si>
  <si>
    <t>Por el costo de la venta según factura xxxx</t>
  </si>
  <si>
    <t>Pago primera cuota por parte del cliente</t>
  </si>
  <si>
    <t xml:space="preserve"> ---- 3</t>
  </si>
  <si>
    <t>Caja</t>
  </si>
  <si>
    <t xml:space="preserve">     Clientes</t>
  </si>
  <si>
    <t xml:space="preserve">     Ingresos financieros</t>
  </si>
  <si>
    <t>Pago cuota 1 cliente factura xxxx</t>
  </si>
  <si>
    <t>En este caso existen seis obligación de desempeño: 1.) Entrega del vehículo y 2 a 6) Las mantenciones anuales por lso siguientes 5 años.</t>
  </si>
  <si>
    <t>La primera obligación de desempeño se cumple el día 03-01-22 con la entrega del vehículo.</t>
  </si>
  <si>
    <t>Las obligaciones de desempeño se cumplirán al año que corresponda cada mantención.</t>
  </si>
  <si>
    <t>Si existe un componente de financiamiento significativo basado en el aplazamiento del pago en 12 cuotas mensuales</t>
  </si>
  <si>
    <t>con un interés explícito de un 20% anual, equivalente a xx,xx% mensual.</t>
  </si>
  <si>
    <t>Obligación de desempeño 1:</t>
  </si>
  <si>
    <t>Obligación de desempeño 2:</t>
  </si>
  <si>
    <t>Obligación de desempeño 3:</t>
  </si>
  <si>
    <t>Obligación de desempeño 4:</t>
  </si>
  <si>
    <t>Obligación de desempeño 5:</t>
  </si>
  <si>
    <t>Obligación de desempeño 6:</t>
  </si>
  <si>
    <t>En este caso, el reconocimiento de ingresos se asocia al cumplimineto de las obligaciones por desempeño.</t>
  </si>
  <si>
    <t>La primera obligación de desempeño se reconoce su ingreso al momento del contrato (factura).</t>
  </si>
  <si>
    <t>Equivalente anual del 20%</t>
  </si>
  <si>
    <t>Al momento de facturar y entregar del vehículo</t>
  </si>
  <si>
    <t xml:space="preserve">     Ingresos por venta vehiculo</t>
  </si>
  <si>
    <t xml:space="preserve">     Ingresos diferidos por mantención</t>
  </si>
  <si>
    <t>Ejecución de la primera mantención</t>
  </si>
  <si>
    <t xml:space="preserve"> ---- 4---</t>
  </si>
  <si>
    <t xml:space="preserve"> Ingresos diferidos por mantención</t>
  </si>
  <si>
    <t xml:space="preserve">      Ingresos por mantención</t>
  </si>
  <si>
    <t>Por la ejecución de la obligación de desempeño</t>
  </si>
  <si>
    <t>2 de la factura xxxx</t>
  </si>
  <si>
    <t xml:space="preserve"> ---- 5---</t>
  </si>
  <si>
    <t>costo de venta</t>
  </si>
  <si>
    <t xml:space="preserve">     Servicio de mantención</t>
  </si>
  <si>
    <t>Por el costo de la mantención</t>
  </si>
  <si>
    <t>Componente de financiación</t>
  </si>
  <si>
    <t>El método aplicado a la cuenta cliente, en este caso, es el costo amortizado. Por ello, se requiere el desarrollo de una Tabla de amortización:</t>
  </si>
  <si>
    <t>CASO A</t>
  </si>
  <si>
    <t>CASO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</si>
</sst>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10" fontId="0" fillId="0" borderId="0" xfId="1" applyNumberFormat="1" applyFont="1"/>
    <xf numFmtId="3" fontId="0" fillId="0" borderId="1" xfId="0" applyNumberForma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81"/>
  <sheetViews>
    <sheetView showGridLines="0" tabSelected="1" zoomScale="160" zoomScaleNormal="160" workbookViewId="0"/>
  </sheetViews>
  <sheetFormatPr baseColWidth="10" defaultRowHeight="15" x14ac:dyDescent="0.25"/>
  <cols>
    <col min="1" max="1" width="11.42578125" style="1"/>
    <col min="2" max="2" width="14.5703125" style="1" customWidth="1"/>
    <col min="3" max="16384" width="11.42578125" style="1"/>
  </cols>
  <sheetData>
    <row r="4" spans="2:2" x14ac:dyDescent="0.25">
      <c r="B4" s="2" t="s">
        <v>78</v>
      </c>
    </row>
    <row r="6" spans="2:2" x14ac:dyDescent="0.25">
      <c r="B6" s="2" t="s">
        <v>0</v>
      </c>
    </row>
    <row r="8" spans="2:2" x14ac:dyDescent="0.25">
      <c r="B8" s="2" t="s">
        <v>1</v>
      </c>
    </row>
    <row r="10" spans="2:2" x14ac:dyDescent="0.25">
      <c r="B10" s="1" t="s">
        <v>2</v>
      </c>
    </row>
    <row r="12" spans="2:2" x14ac:dyDescent="0.25">
      <c r="B12" s="2" t="s">
        <v>3</v>
      </c>
    </row>
    <row r="14" spans="2:2" x14ac:dyDescent="0.25">
      <c r="B14" s="1" t="s">
        <v>4</v>
      </c>
    </row>
    <row r="16" spans="2:2" x14ac:dyDescent="0.25">
      <c r="B16" s="1" t="s">
        <v>5</v>
      </c>
    </row>
    <row r="17" spans="2:3" x14ac:dyDescent="0.25">
      <c r="B17" s="1" t="s">
        <v>6</v>
      </c>
    </row>
    <row r="19" spans="2:3" x14ac:dyDescent="0.25">
      <c r="B19" s="2" t="s">
        <v>7</v>
      </c>
    </row>
    <row r="21" spans="2:3" x14ac:dyDescent="0.25">
      <c r="B21" s="1" t="s">
        <v>8</v>
      </c>
    </row>
    <row r="22" spans="2:3" x14ac:dyDescent="0.25">
      <c r="B22" s="1">
        <v>952000</v>
      </c>
      <c r="C22" s="1" t="s">
        <v>9</v>
      </c>
    </row>
    <row r="24" spans="2:3" x14ac:dyDescent="0.25">
      <c r="B24" s="1" t="s">
        <v>10</v>
      </c>
    </row>
    <row r="26" spans="2:3" x14ac:dyDescent="0.25">
      <c r="B26" s="1" t="s">
        <v>11</v>
      </c>
    </row>
    <row r="27" spans="2:3" x14ac:dyDescent="0.25">
      <c r="B27" s="1" t="s">
        <v>12</v>
      </c>
    </row>
    <row r="29" spans="2:3" x14ac:dyDescent="0.25">
      <c r="B29" s="2" t="s">
        <v>13</v>
      </c>
    </row>
    <row r="31" spans="2:3" x14ac:dyDescent="0.25">
      <c r="B31" s="1" t="s">
        <v>14</v>
      </c>
    </row>
    <row r="33" spans="2:4" x14ac:dyDescent="0.25">
      <c r="B33" s="2" t="s">
        <v>15</v>
      </c>
    </row>
    <row r="35" spans="2:4" x14ac:dyDescent="0.25">
      <c r="B35" s="1" t="s">
        <v>16</v>
      </c>
    </row>
    <row r="38" spans="2:4" x14ac:dyDescent="0.25">
      <c r="B38" s="2" t="s">
        <v>76</v>
      </c>
    </row>
    <row r="40" spans="2:4" x14ac:dyDescent="0.25">
      <c r="B40" s="1" t="s">
        <v>17</v>
      </c>
      <c r="C40" s="1">
        <f>800000*1.19</f>
        <v>952000</v>
      </c>
    </row>
    <row r="41" spans="2:4" x14ac:dyDescent="0.25">
      <c r="B41" s="1" t="s">
        <v>18</v>
      </c>
      <c r="C41" s="3">
        <v>2.5000000000000001E-2</v>
      </c>
      <c r="D41" s="1" t="s">
        <v>22</v>
      </c>
    </row>
    <row r="42" spans="2:4" x14ac:dyDescent="0.25">
      <c r="B42" s="1" t="s">
        <v>19</v>
      </c>
      <c r="C42" s="1">
        <v>6</v>
      </c>
      <c r="D42" s="1" t="s">
        <v>21</v>
      </c>
    </row>
    <row r="43" spans="2:4" x14ac:dyDescent="0.25">
      <c r="B43" s="1" t="s">
        <v>20</v>
      </c>
      <c r="C43" s="1">
        <f>PMT(C41,C42,-C40)</f>
        <v>172835.57245090543</v>
      </c>
      <c r="D43" s="1" t="s">
        <v>22</v>
      </c>
    </row>
    <row r="44" spans="2:4" x14ac:dyDescent="0.25">
      <c r="B44" s="1" t="s">
        <v>23</v>
      </c>
      <c r="C44" s="1">
        <f>+C43*C42</f>
        <v>1037013.4347054325</v>
      </c>
    </row>
    <row r="47" spans="2:4" x14ac:dyDescent="0.25">
      <c r="B47" s="1" t="s">
        <v>77</v>
      </c>
    </row>
    <row r="49" spans="2:7" x14ac:dyDescent="0.25">
      <c r="B49" s="4" t="s">
        <v>24</v>
      </c>
      <c r="C49" s="4" t="s">
        <v>25</v>
      </c>
      <c r="D49" s="4" t="s">
        <v>26</v>
      </c>
      <c r="E49" s="4" t="s">
        <v>27</v>
      </c>
      <c r="F49" s="4" t="s">
        <v>28</v>
      </c>
      <c r="G49" s="4" t="s">
        <v>29</v>
      </c>
    </row>
    <row r="50" spans="2:7" x14ac:dyDescent="0.25">
      <c r="B50" s="1">
        <v>1</v>
      </c>
      <c r="C50" s="1">
        <f>+C40</f>
        <v>952000</v>
      </c>
      <c r="D50" s="1">
        <f>+C50*$C$41</f>
        <v>23800</v>
      </c>
      <c r="E50" s="1">
        <f>+$C$43</f>
        <v>172835.57245090543</v>
      </c>
      <c r="F50" s="1">
        <f>+E50-D50</f>
        <v>149035.57245090543</v>
      </c>
      <c r="G50" s="1">
        <f>+C50-F50</f>
        <v>802964.42754909454</v>
      </c>
    </row>
    <row r="51" spans="2:7" x14ac:dyDescent="0.25">
      <c r="B51" s="1">
        <v>2</v>
      </c>
      <c r="C51" s="1">
        <f>+G50</f>
        <v>802964.42754909454</v>
      </c>
      <c r="D51" s="1">
        <f>+C51*$C$41</f>
        <v>20074.110688727364</v>
      </c>
      <c r="E51" s="1">
        <f>+$C$43</f>
        <v>172835.57245090543</v>
      </c>
      <c r="F51" s="1">
        <f>+E51-D51</f>
        <v>152761.46176217805</v>
      </c>
      <c r="G51" s="1">
        <f>+C51-F51</f>
        <v>650202.96578691644</v>
      </c>
    </row>
    <row r="52" spans="2:7" x14ac:dyDescent="0.25">
      <c r="B52" s="1">
        <v>3</v>
      </c>
      <c r="C52" s="1">
        <f t="shared" ref="C52:C55" si="0">+G51</f>
        <v>650202.96578691644</v>
      </c>
      <c r="D52" s="1">
        <f t="shared" ref="D52:D55" si="1">+C52*$C$41</f>
        <v>16255.074144672912</v>
      </c>
      <c r="E52" s="1">
        <f t="shared" ref="E52:E55" si="2">+$C$43</f>
        <v>172835.57245090543</v>
      </c>
      <c r="F52" s="1">
        <f t="shared" ref="F52:F55" si="3">+E52-D52</f>
        <v>156580.4983062325</v>
      </c>
      <c r="G52" s="1">
        <f t="shared" ref="G52:G55" si="4">+C52-F52</f>
        <v>493622.46748068393</v>
      </c>
    </row>
    <row r="53" spans="2:7" x14ac:dyDescent="0.25">
      <c r="B53" s="1">
        <v>4</v>
      </c>
      <c r="C53" s="1">
        <f t="shared" si="0"/>
        <v>493622.46748068393</v>
      </c>
      <c r="D53" s="1">
        <f t="shared" si="1"/>
        <v>12340.5616870171</v>
      </c>
      <c r="E53" s="1">
        <f t="shared" si="2"/>
        <v>172835.57245090543</v>
      </c>
      <c r="F53" s="1">
        <f t="shared" si="3"/>
        <v>160495.01076388833</v>
      </c>
      <c r="G53" s="1">
        <f t="shared" si="4"/>
        <v>333127.45671679557</v>
      </c>
    </row>
    <row r="54" spans="2:7" x14ac:dyDescent="0.25">
      <c r="B54" s="1">
        <v>5</v>
      </c>
      <c r="C54" s="1">
        <f t="shared" si="0"/>
        <v>333127.45671679557</v>
      </c>
      <c r="D54" s="1">
        <f t="shared" si="1"/>
        <v>8328.1864179198892</v>
      </c>
      <c r="E54" s="1">
        <f t="shared" si="2"/>
        <v>172835.57245090543</v>
      </c>
      <c r="F54" s="1">
        <f t="shared" si="3"/>
        <v>164507.38603298552</v>
      </c>
      <c r="G54" s="1">
        <f t="shared" si="4"/>
        <v>168620.07068381005</v>
      </c>
    </row>
    <row r="55" spans="2:7" x14ac:dyDescent="0.25">
      <c r="B55" s="4">
        <v>6</v>
      </c>
      <c r="C55" s="4">
        <f t="shared" si="0"/>
        <v>168620.07068381005</v>
      </c>
      <c r="D55" s="4">
        <f t="shared" si="1"/>
        <v>4215.5017670952511</v>
      </c>
      <c r="E55" s="4">
        <f t="shared" si="2"/>
        <v>172835.57245090543</v>
      </c>
      <c r="F55" s="4">
        <f t="shared" si="3"/>
        <v>168620.07068381016</v>
      </c>
      <c r="G55" s="4">
        <f t="shared" si="4"/>
        <v>0</v>
      </c>
    </row>
    <row r="56" spans="2:7" x14ac:dyDescent="0.25">
      <c r="D56" s="1">
        <f>SUM(D50:D55)</f>
        <v>85013.434705432504</v>
      </c>
      <c r="E56" s="1">
        <f>SUM(E50:E55)</f>
        <v>1037013.4347054326</v>
      </c>
      <c r="F56" s="1">
        <f>SUM(F50:F55)</f>
        <v>952000</v>
      </c>
    </row>
    <row r="59" spans="2:7" x14ac:dyDescent="0.25">
      <c r="B59" s="2" t="s">
        <v>30</v>
      </c>
    </row>
    <row r="61" spans="2:7" x14ac:dyDescent="0.25">
      <c r="B61" s="2" t="s">
        <v>31</v>
      </c>
    </row>
    <row r="63" spans="2:7" x14ac:dyDescent="0.25">
      <c r="B63" s="1" t="s">
        <v>32</v>
      </c>
      <c r="E63" s="1" t="s">
        <v>33</v>
      </c>
      <c r="F63" s="1" t="s">
        <v>34</v>
      </c>
    </row>
    <row r="64" spans="2:7" x14ac:dyDescent="0.25">
      <c r="B64" s="1" t="s">
        <v>35</v>
      </c>
      <c r="E64" s="1">
        <f>+F65+F66</f>
        <v>952000</v>
      </c>
    </row>
    <row r="65" spans="2:6" x14ac:dyDescent="0.25">
      <c r="B65" s="1" t="s">
        <v>36</v>
      </c>
      <c r="F65" s="1">
        <v>800000</v>
      </c>
    </row>
    <row r="66" spans="2:6" x14ac:dyDescent="0.25">
      <c r="B66" s="1" t="s">
        <v>37</v>
      </c>
      <c r="F66" s="1">
        <f>+F65*0.19</f>
        <v>152000</v>
      </c>
    </row>
    <row r="67" spans="2:6" x14ac:dyDescent="0.25">
      <c r="B67" s="1" t="s">
        <v>38</v>
      </c>
    </row>
    <row r="69" spans="2:6" x14ac:dyDescent="0.25">
      <c r="B69" s="1" t="s">
        <v>39</v>
      </c>
    </row>
    <row r="70" spans="2:6" x14ac:dyDescent="0.25">
      <c r="B70" s="1" t="s">
        <v>40</v>
      </c>
      <c r="E70" s="1">
        <v>400000</v>
      </c>
    </row>
    <row r="71" spans="2:6" x14ac:dyDescent="0.25">
      <c r="B71" s="1" t="s">
        <v>41</v>
      </c>
      <c r="F71" s="1">
        <f>+E70</f>
        <v>400000</v>
      </c>
    </row>
    <row r="72" spans="2:6" x14ac:dyDescent="0.25">
      <c r="B72" s="1" t="s">
        <v>42</v>
      </c>
    </row>
    <row r="75" spans="2:6" x14ac:dyDescent="0.25">
      <c r="B75" s="2" t="s">
        <v>43</v>
      </c>
    </row>
    <row r="77" spans="2:6" x14ac:dyDescent="0.25">
      <c r="B77" s="1" t="s">
        <v>44</v>
      </c>
    </row>
    <row r="78" spans="2:6" x14ac:dyDescent="0.25">
      <c r="B78" s="1" t="s">
        <v>45</v>
      </c>
      <c r="E78" s="1">
        <f>+E50</f>
        <v>172835.57245090543</v>
      </c>
    </row>
    <row r="79" spans="2:6" x14ac:dyDescent="0.25">
      <c r="B79" s="1" t="s">
        <v>46</v>
      </c>
      <c r="F79" s="1">
        <f>+F50</f>
        <v>149035.57245090543</v>
      </c>
    </row>
    <row r="80" spans="2:6" x14ac:dyDescent="0.25">
      <c r="B80" s="1" t="s">
        <v>47</v>
      </c>
      <c r="F80" s="1">
        <f>+D50</f>
        <v>23800</v>
      </c>
    </row>
    <row r="81" spans="2:2" x14ac:dyDescent="0.25">
      <c r="B81" s="1" t="s">
        <v>48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07"/>
  <sheetViews>
    <sheetView showGridLines="0" topLeftCell="A37" zoomScale="130" zoomScaleNormal="130" workbookViewId="0">
      <selection activeCell="B52" sqref="B52"/>
    </sheetView>
  </sheetViews>
  <sheetFormatPr baseColWidth="10" defaultRowHeight="15" x14ac:dyDescent="0.25"/>
  <cols>
    <col min="1" max="1" width="11.42578125" style="1"/>
    <col min="2" max="2" width="14.5703125" style="1" customWidth="1"/>
    <col min="3" max="16384" width="11.42578125" style="1"/>
  </cols>
  <sheetData>
    <row r="4" spans="2:2" x14ac:dyDescent="0.25">
      <c r="B4" s="2" t="s">
        <v>79</v>
      </c>
    </row>
    <row r="6" spans="2:2" x14ac:dyDescent="0.25">
      <c r="B6" s="2" t="s">
        <v>0</v>
      </c>
    </row>
    <row r="8" spans="2:2" x14ac:dyDescent="0.25">
      <c r="B8" s="2" t="s">
        <v>1</v>
      </c>
    </row>
    <row r="10" spans="2:2" x14ac:dyDescent="0.25">
      <c r="B10" s="1" t="s">
        <v>2</v>
      </c>
    </row>
    <row r="12" spans="2:2" x14ac:dyDescent="0.25">
      <c r="B12" s="2" t="s">
        <v>3</v>
      </c>
    </row>
    <row r="14" spans="2:2" x14ac:dyDescent="0.25">
      <c r="B14" s="1" t="s">
        <v>4</v>
      </c>
    </row>
    <row r="16" spans="2:2" x14ac:dyDescent="0.25">
      <c r="B16" s="1" t="s">
        <v>49</v>
      </c>
    </row>
    <row r="17" spans="2:4" x14ac:dyDescent="0.25">
      <c r="B17" s="1" t="s">
        <v>50</v>
      </c>
    </row>
    <row r="18" spans="2:4" x14ac:dyDescent="0.25">
      <c r="B18" s="1" t="s">
        <v>51</v>
      </c>
    </row>
    <row r="20" spans="2:4" x14ac:dyDescent="0.25">
      <c r="B20" s="2" t="s">
        <v>7</v>
      </c>
    </row>
    <row r="22" spans="2:4" x14ac:dyDescent="0.25">
      <c r="B22" s="1" t="s">
        <v>8</v>
      </c>
    </row>
    <row r="23" spans="2:4" x14ac:dyDescent="0.25">
      <c r="B23" s="1">
        <f>12500000*1.19</f>
        <v>14875000</v>
      </c>
      <c r="C23" s="1" t="s">
        <v>9</v>
      </c>
    </row>
    <row r="25" spans="2:4" x14ac:dyDescent="0.25">
      <c r="B25" s="1" t="s">
        <v>10</v>
      </c>
    </row>
    <row r="27" spans="2:4" x14ac:dyDescent="0.25">
      <c r="B27" s="1" t="s">
        <v>52</v>
      </c>
    </row>
    <row r="28" spans="2:4" x14ac:dyDescent="0.25">
      <c r="B28" s="1" t="s">
        <v>53</v>
      </c>
    </row>
    <row r="30" spans="2:4" x14ac:dyDescent="0.25">
      <c r="B30" s="2" t="s">
        <v>13</v>
      </c>
    </row>
    <row r="32" spans="2:4" x14ac:dyDescent="0.25">
      <c r="B32" s="1" t="s">
        <v>54</v>
      </c>
      <c r="D32" s="1">
        <f>12500000-SUM(D33:D37)</f>
        <v>11250000</v>
      </c>
    </row>
    <row r="33" spans="2:5" x14ac:dyDescent="0.25">
      <c r="B33" s="1" t="s">
        <v>55</v>
      </c>
      <c r="D33" s="1">
        <v>250000</v>
      </c>
    </row>
    <row r="34" spans="2:5" x14ac:dyDescent="0.25">
      <c r="B34" s="1" t="s">
        <v>56</v>
      </c>
      <c r="D34" s="1">
        <v>250000</v>
      </c>
    </row>
    <row r="35" spans="2:5" x14ac:dyDescent="0.25">
      <c r="B35" s="1" t="s">
        <v>57</v>
      </c>
      <c r="D35" s="1">
        <v>250000</v>
      </c>
    </row>
    <row r="36" spans="2:5" x14ac:dyDescent="0.25">
      <c r="B36" s="1" t="s">
        <v>58</v>
      </c>
      <c r="D36" s="1">
        <v>250000</v>
      </c>
    </row>
    <row r="37" spans="2:5" x14ac:dyDescent="0.25">
      <c r="B37" s="1" t="s">
        <v>59</v>
      </c>
      <c r="D37" s="1">
        <v>250000</v>
      </c>
    </row>
    <row r="39" spans="2:5" x14ac:dyDescent="0.25">
      <c r="B39" s="2" t="s">
        <v>15</v>
      </c>
    </row>
    <row r="41" spans="2:5" x14ac:dyDescent="0.25">
      <c r="B41" s="1" t="s">
        <v>60</v>
      </c>
    </row>
    <row r="42" spans="2:5" x14ac:dyDescent="0.25">
      <c r="B42" s="1" t="s">
        <v>61</v>
      </c>
    </row>
    <row r="44" spans="2:5" x14ac:dyDescent="0.25">
      <c r="B44" s="2" t="s">
        <v>76</v>
      </c>
    </row>
    <row r="46" spans="2:5" x14ac:dyDescent="0.25">
      <c r="B46" s="1" t="s">
        <v>17</v>
      </c>
      <c r="C46" s="1">
        <f>12500000*1.19</f>
        <v>14875000</v>
      </c>
    </row>
    <row r="47" spans="2:5" x14ac:dyDescent="0.25">
      <c r="B47" s="1" t="s">
        <v>18</v>
      </c>
      <c r="C47" s="3">
        <f>+((1+0.2)^(0.0833333333333333))-1</f>
        <v>1.5309470499731193E-2</v>
      </c>
      <c r="D47" s="1" t="s">
        <v>22</v>
      </c>
      <c r="E47" s="1" t="s">
        <v>62</v>
      </c>
    </row>
    <row r="48" spans="2:5" x14ac:dyDescent="0.25">
      <c r="B48" s="1" t="s">
        <v>19</v>
      </c>
      <c r="C48" s="1">
        <v>12</v>
      </c>
      <c r="D48" s="1" t="s">
        <v>21</v>
      </c>
    </row>
    <row r="49" spans="2:7" x14ac:dyDescent="0.25">
      <c r="B49" s="1" t="s">
        <v>20</v>
      </c>
      <c r="C49" s="1">
        <f>PMT(C47,C48,-C46)</f>
        <v>1366370.2421010106</v>
      </c>
      <c r="D49" s="1" t="s">
        <v>22</v>
      </c>
    </row>
    <row r="50" spans="2:7" x14ac:dyDescent="0.25">
      <c r="B50" s="1" t="s">
        <v>23</v>
      </c>
      <c r="C50" s="1">
        <f>+C49*C48</f>
        <v>16396442.905212127</v>
      </c>
    </row>
    <row r="52" spans="2:7" x14ac:dyDescent="0.25">
      <c r="B52" s="1" t="s">
        <v>77</v>
      </c>
    </row>
    <row r="54" spans="2:7" x14ac:dyDescent="0.25">
      <c r="B54" s="4" t="s">
        <v>24</v>
      </c>
      <c r="C54" s="4" t="s">
        <v>25</v>
      </c>
      <c r="D54" s="4" t="s">
        <v>26</v>
      </c>
      <c r="E54" s="4" t="s">
        <v>27</v>
      </c>
      <c r="F54" s="4" t="s">
        <v>28</v>
      </c>
      <c r="G54" s="4" t="s">
        <v>29</v>
      </c>
    </row>
    <row r="55" spans="2:7" x14ac:dyDescent="0.25">
      <c r="B55" s="1">
        <v>1</v>
      </c>
      <c r="C55" s="1">
        <f>+C46</f>
        <v>14875000</v>
      </c>
      <c r="D55" s="1">
        <f>+C55*$C$47</f>
        <v>227728.3736835015</v>
      </c>
      <c r="E55" s="1">
        <f>+$C$49</f>
        <v>1366370.2421010106</v>
      </c>
      <c r="F55" s="1">
        <f>+E55-D55</f>
        <v>1138641.8684175091</v>
      </c>
      <c r="G55" s="1">
        <f>+C55-F55</f>
        <v>13736358.131582491</v>
      </c>
    </row>
    <row r="56" spans="2:7" x14ac:dyDescent="0.25">
      <c r="B56" s="1">
        <v>2</v>
      </c>
      <c r="C56" s="1">
        <f>+G55</f>
        <v>13736358.131582491</v>
      </c>
      <c r="D56" s="1">
        <f>+C56*$C$47</f>
        <v>210296.36958920484</v>
      </c>
      <c r="E56" s="1">
        <f>+$C$49</f>
        <v>1366370.2421010106</v>
      </c>
      <c r="F56" s="1">
        <f>+E56-D56</f>
        <v>1156073.8725118057</v>
      </c>
      <c r="G56" s="1">
        <f>+C56-F56</f>
        <v>12580284.259070685</v>
      </c>
    </row>
    <row r="57" spans="2:7" x14ac:dyDescent="0.25">
      <c r="B57" s="1">
        <v>3</v>
      </c>
      <c r="C57" s="1">
        <f t="shared" ref="C57:C66" si="0">+G56</f>
        <v>12580284.259070685</v>
      </c>
      <c r="D57" s="1">
        <f t="shared" ref="D57:D66" si="1">+C57*$C$47</f>
        <v>192597.49074247535</v>
      </c>
      <c r="E57" s="1">
        <f t="shared" ref="E57:E66" si="2">+$C$49</f>
        <v>1366370.2421010106</v>
      </c>
      <c r="F57" s="1">
        <f t="shared" ref="F57:F66" si="3">+E57-D57</f>
        <v>1173772.7513585354</v>
      </c>
      <c r="G57" s="1">
        <f t="shared" ref="G57:G66" si="4">+C57-F57</f>
        <v>11406511.50771215</v>
      </c>
    </row>
    <row r="58" spans="2:7" x14ac:dyDescent="0.25">
      <c r="B58" s="1">
        <v>4</v>
      </c>
      <c r="C58" s="1">
        <f t="shared" si="0"/>
        <v>11406511.50771215</v>
      </c>
      <c r="D58" s="1">
        <f t="shared" si="1"/>
        <v>174627.65143216352</v>
      </c>
      <c r="E58" s="1">
        <f t="shared" si="2"/>
        <v>1366370.2421010106</v>
      </c>
      <c r="F58" s="1">
        <f t="shared" si="3"/>
        <v>1191742.5906688471</v>
      </c>
      <c r="G58" s="1">
        <f t="shared" si="4"/>
        <v>10214768.917043302</v>
      </c>
    </row>
    <row r="59" spans="2:7" x14ac:dyDescent="0.25">
      <c r="B59" s="1">
        <v>5</v>
      </c>
      <c r="C59" s="1">
        <f t="shared" si="0"/>
        <v>10214768.917043302</v>
      </c>
      <c r="D59" s="1">
        <f t="shared" si="1"/>
        <v>156382.70339704558</v>
      </c>
      <c r="E59" s="1">
        <f t="shared" si="2"/>
        <v>1366370.2421010106</v>
      </c>
      <c r="F59" s="1">
        <f t="shared" si="3"/>
        <v>1209987.538703965</v>
      </c>
      <c r="G59" s="1">
        <f t="shared" si="4"/>
        <v>9004781.3783393372</v>
      </c>
    </row>
    <row r="60" spans="2:7" x14ac:dyDescent="0.25">
      <c r="B60" s="1">
        <v>6</v>
      </c>
      <c r="C60" s="1">
        <f t="shared" si="0"/>
        <v>9004781.3783393372</v>
      </c>
      <c r="D60" s="1">
        <f t="shared" si="1"/>
        <v>137858.43486821486</v>
      </c>
      <c r="E60" s="1">
        <f t="shared" si="2"/>
        <v>1366370.2421010106</v>
      </c>
      <c r="F60" s="1">
        <f t="shared" si="3"/>
        <v>1228511.8072327957</v>
      </c>
      <c r="G60" s="1">
        <f t="shared" si="4"/>
        <v>7776269.5711065419</v>
      </c>
    </row>
    <row r="61" spans="2:7" x14ac:dyDescent="0.25">
      <c r="B61" s="1">
        <v>7</v>
      </c>
      <c r="C61" s="1">
        <f t="shared" si="0"/>
        <v>7776269.5711065419</v>
      </c>
      <c r="D61" s="1">
        <f t="shared" si="1"/>
        <v>119050.56959681293</v>
      </c>
      <c r="E61" s="1">
        <f t="shared" si="2"/>
        <v>1366370.2421010106</v>
      </c>
      <c r="F61" s="1">
        <f t="shared" si="3"/>
        <v>1247319.6725041978</v>
      </c>
      <c r="G61" s="1">
        <f t="shared" si="4"/>
        <v>6528949.8986023441</v>
      </c>
    </row>
    <row r="62" spans="2:7" x14ac:dyDescent="0.25">
      <c r="B62" s="1">
        <v>8</v>
      </c>
      <c r="C62" s="1">
        <f t="shared" si="0"/>
        <v>6528949.8986023441</v>
      </c>
      <c r="D62" s="1">
        <f t="shared" si="1"/>
        <v>99954.765866875547</v>
      </c>
      <c r="E62" s="1">
        <f t="shared" si="2"/>
        <v>1366370.2421010106</v>
      </c>
      <c r="F62" s="1">
        <f t="shared" si="3"/>
        <v>1266415.476234135</v>
      </c>
      <c r="G62" s="1">
        <f t="shared" si="4"/>
        <v>5262534.4223682089</v>
      </c>
    </row>
    <row r="63" spans="2:7" x14ac:dyDescent="0.25">
      <c r="B63" s="1">
        <v>9</v>
      </c>
      <c r="C63" s="1">
        <f t="shared" si="0"/>
        <v>5262534.4223682089</v>
      </c>
      <c r="D63" s="1">
        <f t="shared" si="1"/>
        <v>80566.615493066027</v>
      </c>
      <c r="E63" s="1">
        <f t="shared" si="2"/>
        <v>1366370.2421010106</v>
      </c>
      <c r="F63" s="1">
        <f t="shared" si="3"/>
        <v>1285803.6266079447</v>
      </c>
      <c r="G63" s="1">
        <f t="shared" si="4"/>
        <v>3976730.7957602642</v>
      </c>
    </row>
    <row r="64" spans="2:7" x14ac:dyDescent="0.25">
      <c r="B64" s="1">
        <v>10</v>
      </c>
      <c r="C64" s="1">
        <f t="shared" si="0"/>
        <v>3976730.7957602642</v>
      </c>
      <c r="D64" s="1">
        <f t="shared" si="1"/>
        <v>60881.642803064315</v>
      </c>
      <c r="E64" s="1">
        <f t="shared" si="2"/>
        <v>1366370.2421010106</v>
      </c>
      <c r="F64" s="1">
        <f t="shared" si="3"/>
        <v>1305488.5992979463</v>
      </c>
      <c r="G64" s="1">
        <f t="shared" si="4"/>
        <v>2671242.1964623178</v>
      </c>
    </row>
    <row r="65" spans="2:7" x14ac:dyDescent="0.25">
      <c r="B65" s="1">
        <v>11</v>
      </c>
      <c r="C65" s="1">
        <f t="shared" si="0"/>
        <v>2671242.1964623178</v>
      </c>
      <c r="D65" s="1">
        <f t="shared" si="1"/>
        <v>40895.303604377012</v>
      </c>
      <c r="E65" s="1">
        <f t="shared" si="2"/>
        <v>1366370.2421010106</v>
      </c>
      <c r="F65" s="1">
        <f t="shared" si="3"/>
        <v>1325474.9384966337</v>
      </c>
      <c r="G65" s="1">
        <f t="shared" si="4"/>
        <v>1345767.2579656842</v>
      </c>
    </row>
    <row r="66" spans="2:7" x14ac:dyDescent="0.25">
      <c r="B66" s="4">
        <v>12</v>
      </c>
      <c r="C66" s="4">
        <f t="shared" si="0"/>
        <v>1345767.2579656842</v>
      </c>
      <c r="D66" s="4">
        <f t="shared" si="1"/>
        <v>20602.984135329778</v>
      </c>
      <c r="E66" s="4">
        <f t="shared" si="2"/>
        <v>1366370.2421010106</v>
      </c>
      <c r="F66" s="4">
        <f t="shared" si="3"/>
        <v>1345767.2579656809</v>
      </c>
      <c r="G66" s="4">
        <f t="shared" si="4"/>
        <v>3.2596290111541748E-9</v>
      </c>
    </row>
    <row r="67" spans="2:7" x14ac:dyDescent="0.25">
      <c r="D67" s="1">
        <f>SUM(D55:D66)</f>
        <v>1521442.9052121311</v>
      </c>
      <c r="E67" s="1">
        <f>SUM(E55:E66)</f>
        <v>16396442.905212125</v>
      </c>
      <c r="F67" s="1">
        <f>SUM(F55:F66)</f>
        <v>14874999.999999996</v>
      </c>
    </row>
    <row r="70" spans="2:7" x14ac:dyDescent="0.25">
      <c r="B70" s="2" t="s">
        <v>30</v>
      </c>
    </row>
    <row r="72" spans="2:7" x14ac:dyDescent="0.25">
      <c r="B72" s="2" t="s">
        <v>63</v>
      </c>
    </row>
    <row r="74" spans="2:7" x14ac:dyDescent="0.25">
      <c r="B74" s="1" t="s">
        <v>32</v>
      </c>
      <c r="E74" s="1" t="s">
        <v>33</v>
      </c>
      <c r="F74" s="1" t="s">
        <v>34</v>
      </c>
    </row>
    <row r="75" spans="2:7" x14ac:dyDescent="0.25">
      <c r="B75" s="1" t="s">
        <v>35</v>
      </c>
      <c r="E75" s="1">
        <f>SUM(F76:F78)</f>
        <v>14875000</v>
      </c>
    </row>
    <row r="76" spans="2:7" x14ac:dyDescent="0.25">
      <c r="B76" s="1" t="s">
        <v>64</v>
      </c>
      <c r="F76" s="1">
        <f>+D32</f>
        <v>11250000</v>
      </c>
    </row>
    <row r="77" spans="2:7" x14ac:dyDescent="0.25">
      <c r="B77" s="1" t="s">
        <v>65</v>
      </c>
      <c r="F77" s="1">
        <f>SUM(D33:D37)</f>
        <v>1250000</v>
      </c>
    </row>
    <row r="78" spans="2:7" x14ac:dyDescent="0.25">
      <c r="B78" s="1" t="s">
        <v>37</v>
      </c>
      <c r="F78" s="1">
        <f>+(F76+F77)*0.19</f>
        <v>2375000</v>
      </c>
    </row>
    <row r="79" spans="2:7" x14ac:dyDescent="0.25">
      <c r="B79" s="1" t="s">
        <v>38</v>
      </c>
    </row>
    <row r="81" spans="2:6" x14ac:dyDescent="0.25">
      <c r="B81" s="1" t="s">
        <v>39</v>
      </c>
    </row>
    <row r="82" spans="2:6" x14ac:dyDescent="0.25">
      <c r="B82" s="1" t="s">
        <v>40</v>
      </c>
      <c r="E82" s="1">
        <v>8500000</v>
      </c>
    </row>
    <row r="83" spans="2:6" x14ac:dyDescent="0.25">
      <c r="B83" s="1" t="s">
        <v>41</v>
      </c>
      <c r="F83" s="1">
        <f>+E82</f>
        <v>8500000</v>
      </c>
    </row>
    <row r="84" spans="2:6" x14ac:dyDescent="0.25">
      <c r="B84" s="1" t="s">
        <v>42</v>
      </c>
    </row>
    <row r="87" spans="2:6" x14ac:dyDescent="0.25">
      <c r="B87" s="2" t="s">
        <v>43</v>
      </c>
    </row>
    <row r="89" spans="2:6" x14ac:dyDescent="0.25">
      <c r="B89" s="1" t="s">
        <v>44</v>
      </c>
    </row>
    <row r="90" spans="2:6" x14ac:dyDescent="0.25">
      <c r="B90" s="1" t="s">
        <v>45</v>
      </c>
      <c r="E90" s="1">
        <f>+E55</f>
        <v>1366370.2421010106</v>
      </c>
    </row>
    <row r="91" spans="2:6" x14ac:dyDescent="0.25">
      <c r="B91" s="1" t="s">
        <v>46</v>
      </c>
      <c r="F91" s="1">
        <f>+F55</f>
        <v>1138641.8684175091</v>
      </c>
    </row>
    <row r="92" spans="2:6" x14ac:dyDescent="0.25">
      <c r="B92" s="1" t="s">
        <v>47</v>
      </c>
      <c r="F92" s="1">
        <f>+D55</f>
        <v>227728.3736835015</v>
      </c>
    </row>
    <row r="93" spans="2:6" x14ac:dyDescent="0.25">
      <c r="B93" s="1" t="s">
        <v>48</v>
      </c>
    </row>
    <row r="96" spans="2:6" x14ac:dyDescent="0.25">
      <c r="B96" s="2" t="s">
        <v>66</v>
      </c>
    </row>
    <row r="98" spans="2:6" x14ac:dyDescent="0.25">
      <c r="B98" s="1" t="s">
        <v>67</v>
      </c>
    </row>
    <row r="99" spans="2:6" x14ac:dyDescent="0.25">
      <c r="B99" s="1" t="s">
        <v>68</v>
      </c>
      <c r="E99" s="1">
        <v>250000</v>
      </c>
    </row>
    <row r="100" spans="2:6" x14ac:dyDescent="0.25">
      <c r="B100" s="1" t="s">
        <v>69</v>
      </c>
      <c r="F100" s="1">
        <f>+E99</f>
        <v>250000</v>
      </c>
    </row>
    <row r="101" spans="2:6" x14ac:dyDescent="0.25">
      <c r="B101" s="1" t="s">
        <v>70</v>
      </c>
    </row>
    <row r="102" spans="2:6" x14ac:dyDescent="0.25">
      <c r="B102" s="1" t="s">
        <v>71</v>
      </c>
    </row>
    <row r="104" spans="2:6" x14ac:dyDescent="0.25">
      <c r="B104" s="1" t="s">
        <v>72</v>
      </c>
    </row>
    <row r="105" spans="2:6" x14ac:dyDescent="0.25">
      <c r="B105" s="1" t="s">
        <v>73</v>
      </c>
      <c r="E105" s="1">
        <f>+E99/2</f>
        <v>125000</v>
      </c>
    </row>
    <row r="106" spans="2:6" x14ac:dyDescent="0.25">
      <c r="B106" s="1" t="s">
        <v>74</v>
      </c>
      <c r="F106" s="1">
        <f>+E105</f>
        <v>125000</v>
      </c>
    </row>
    <row r="107" spans="2:6" x14ac:dyDescent="0.25">
      <c r="B107" s="1" t="s">
        <v>75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Caso A</vt:lpstr>
      <vt:lpstr>Caso B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</dc:creator>
  <cp:lastModifiedBy>Luis</cp:lastModifiedBy>
  <dcterms:created xsi:type="dcterms:W3CDTF">2023-04-03T13:48:54Z</dcterms:created>
  <dcterms:modified xsi:type="dcterms:W3CDTF">2023-04-03T17:56:56Z</dcterms:modified>
</cp:coreProperties>
</file>