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\Dropbox\02.- DOCENCIA\CLASES PREGRADO\USACH\"/>
    </mc:Choice>
  </mc:AlternateContent>
  <bookViews>
    <workbookView xWindow="16284" yWindow="-108" windowWidth="23256" windowHeight="12576" activeTab="1"/>
  </bookViews>
  <sheets>
    <sheet name="Ej 1" sheetId="14" r:id="rId1"/>
    <sheet name="Ej. 2" sheetId="15" r:id="rId2"/>
    <sheet name="Ejemplo Libro Remun" sheetId="16" r:id="rId3"/>
  </sheets>
  <definedNames>
    <definedName name="_xlnm.Print_Area" localSheetId="0">'Ej 1'!$A$2:$G$38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5" l="1"/>
  <c r="N22" i="15"/>
  <c r="N21" i="15"/>
  <c r="N20" i="15"/>
  <c r="N19" i="15"/>
  <c r="N18" i="15"/>
  <c r="N17" i="15"/>
  <c r="M16" i="15"/>
  <c r="M15" i="15"/>
  <c r="M14" i="15"/>
  <c r="M13" i="15"/>
  <c r="M12" i="15"/>
  <c r="M11" i="15"/>
  <c r="M10" i="15"/>
  <c r="M9" i="15"/>
  <c r="G48" i="15"/>
  <c r="C41" i="15"/>
  <c r="G45" i="15"/>
  <c r="C12" i="15"/>
  <c r="C32" i="15"/>
  <c r="C31" i="15"/>
  <c r="C26" i="15"/>
  <c r="C23" i="15"/>
  <c r="C22" i="15"/>
  <c r="C11" i="15"/>
  <c r="C10" i="15"/>
  <c r="C43" i="15"/>
  <c r="C37" i="15"/>
  <c r="C30" i="16"/>
  <c r="N21" i="14"/>
  <c r="N20" i="14"/>
  <c r="N19" i="14"/>
  <c r="N16" i="14"/>
  <c r="N18" i="14"/>
  <c r="N17" i="14"/>
  <c r="M15" i="14"/>
  <c r="M14" i="14"/>
  <c r="M13" i="14"/>
  <c r="M12" i="14"/>
  <c r="M11" i="14"/>
  <c r="M10" i="14"/>
  <c r="M9" i="14"/>
  <c r="M8" i="14"/>
  <c r="G24" i="14"/>
  <c r="G44" i="14"/>
  <c r="G38" i="14"/>
  <c r="G34" i="14"/>
  <c r="G22" i="14"/>
  <c r="G18" i="14"/>
  <c r="C23" i="14"/>
  <c r="F21" i="14"/>
  <c r="C28" i="15" l="1"/>
  <c r="G24" i="15" s="1"/>
  <c r="G34" i="15"/>
  <c r="G23" i="15"/>
  <c r="G38" i="15"/>
  <c r="G33" i="15"/>
  <c r="G22" i="15"/>
  <c r="G32" i="15"/>
  <c r="N28" i="14"/>
  <c r="M28" i="14"/>
  <c r="C39" i="14"/>
  <c r="C33" i="14"/>
  <c r="C19" i="14"/>
  <c r="G26" i="15" l="1"/>
  <c r="G27" i="15"/>
  <c r="G35" i="15"/>
  <c r="N29" i="14"/>
  <c r="G45" i="14" s="1"/>
  <c r="C24" i="14"/>
  <c r="G28" i="15" l="1"/>
  <c r="G39" i="15" s="1"/>
  <c r="G40" i="15" s="1"/>
  <c r="M32" i="15"/>
  <c r="G20" i="14"/>
  <c r="G21" i="14" s="1"/>
  <c r="G28" i="14"/>
  <c r="G19" i="14"/>
  <c r="G30" i="14"/>
  <c r="G29" i="14"/>
  <c r="N32" i="15" l="1"/>
  <c r="N33" i="15" s="1"/>
  <c r="G49" i="15" s="1"/>
  <c r="G31" i="14"/>
  <c r="G23" i="14"/>
  <c r="G35" i="14" l="1"/>
  <c r="G36" i="14" s="1"/>
</calcChain>
</file>

<file path=xl/sharedStrings.xml><?xml version="1.0" encoding="utf-8"?>
<sst xmlns="http://schemas.openxmlformats.org/spreadsheetml/2006/main" count="211" uniqueCount="132">
  <si>
    <t>Datos Importantes para el ejercicio</t>
  </si>
  <si>
    <t>Sueldo Base</t>
  </si>
  <si>
    <t>Gratificación</t>
  </si>
  <si>
    <t>AFP</t>
  </si>
  <si>
    <t>AFC (Contrato Indefinido)</t>
  </si>
  <si>
    <t xml:space="preserve">Cotizaciones que son de Cargo del Trabajador </t>
  </si>
  <si>
    <t>Cotizaciones que son de Cargo del Empleador</t>
  </si>
  <si>
    <t>Seguro de Invalidez y Sobrevivencia</t>
  </si>
  <si>
    <t>Mutual de Seguridad</t>
  </si>
  <si>
    <t>Impuesto Único</t>
  </si>
  <si>
    <t>Total  Haberes Tributables e Imponibles</t>
  </si>
  <si>
    <t>(-) Descuentos Previsionales de Cargo del Trabajador</t>
  </si>
  <si>
    <t>Base para calcular el Impuesto Único</t>
  </si>
  <si>
    <t>Asignación de movilización</t>
  </si>
  <si>
    <t>Asignación de colación</t>
  </si>
  <si>
    <t>Horas Extra</t>
  </si>
  <si>
    <t>-       AFP Cuprum.</t>
  </si>
  <si>
    <t>Comisiones</t>
  </si>
  <si>
    <t>Participación</t>
  </si>
  <si>
    <t>Bonos Imponibles</t>
  </si>
  <si>
    <t>Comisión AFP Cuprum</t>
  </si>
  <si>
    <t>Asignación de pérdida de caja</t>
  </si>
  <si>
    <t>Viáticos</t>
  </si>
  <si>
    <t>Otros</t>
  </si>
  <si>
    <t>Desgaste de herramientas</t>
  </si>
  <si>
    <t>Anticipo del mes</t>
  </si>
  <si>
    <t>Préstamo de empresa</t>
  </si>
  <si>
    <t>Descuentos Varios</t>
  </si>
  <si>
    <t>Cuotas Sindicales</t>
  </si>
  <si>
    <t>Desarrollo Liquidación Sueldo Trabajador 1</t>
  </si>
  <si>
    <t>Para tener en cuenta</t>
  </si>
  <si>
    <t>Para afiliados AFP</t>
  </si>
  <si>
    <t>Para afiliados IPS</t>
  </si>
  <si>
    <t>Para Seguro de Cesantía</t>
  </si>
  <si>
    <t>Remuneración de MAYO 2022</t>
  </si>
  <si>
    <t>Rentas topes imponibles:</t>
  </si>
  <si>
    <t>Seguro de Cesantía:</t>
  </si>
  <si>
    <t>Plazo indefinido</t>
  </si>
  <si>
    <t>Plazo definido</t>
  </si>
  <si>
    <t>Empleador</t>
  </si>
  <si>
    <t>Trabajador</t>
  </si>
  <si>
    <t>8UF</t>
  </si>
  <si>
    <t>-       Sueldo base:</t>
  </si>
  <si>
    <t>Art. 50</t>
  </si>
  <si>
    <t xml:space="preserve">-       Gratificación mensual legal </t>
  </si>
  <si>
    <t xml:space="preserve">-       Bono de desempeño: </t>
  </si>
  <si>
    <t>-       ISAPRE Consalud, Plan mensual</t>
  </si>
  <si>
    <t>-       Asignación de movilización:</t>
  </si>
  <si>
    <t>-       Asignación de alimentación:</t>
  </si>
  <si>
    <t>Datos Liquidación Sueldo | MAYO 2022</t>
  </si>
  <si>
    <t>Salud obligatorio</t>
  </si>
  <si>
    <t>Adicional Plan Isapre 8 UF</t>
  </si>
  <si>
    <t>Total cotizaciones trabajador</t>
  </si>
  <si>
    <t>Total cotizaciones cálculo impuesto</t>
  </si>
  <si>
    <t>No considera adicional Isapre</t>
  </si>
  <si>
    <t>Liquido a Pagar</t>
  </si>
  <si>
    <t>Registro contable</t>
  </si>
  <si>
    <t>Cuentas</t>
  </si>
  <si>
    <t>Debe</t>
  </si>
  <si>
    <t>Haber</t>
  </si>
  <si>
    <t>Indefinido</t>
  </si>
  <si>
    <t>-       Contrato de carácter:</t>
  </si>
  <si>
    <t>-      Valor UF al 31 de Mayo de 2022</t>
  </si>
  <si>
    <t>-      Sueldo mínimo año 2022</t>
  </si>
  <si>
    <t>Haberes Imponibles y Tributables</t>
  </si>
  <si>
    <t>Haberes No Imponible y No Tributables</t>
  </si>
  <si>
    <t>Remuneraciones</t>
  </si>
  <si>
    <t>Bono</t>
  </si>
  <si>
    <t>Gratificación legal</t>
  </si>
  <si>
    <t>Asignación colación</t>
  </si>
  <si>
    <t>Asignación movilización</t>
  </si>
  <si>
    <t>Seguro de accidentes</t>
  </si>
  <si>
    <t>Seguro de cesantía</t>
  </si>
  <si>
    <t>Seguro de invalidez y sobrevivencia (SIS)</t>
  </si>
  <si>
    <t>AFP por pagar</t>
  </si>
  <si>
    <t>Isapre por pagar</t>
  </si>
  <si>
    <t>AFC por pagar</t>
  </si>
  <si>
    <t>Impuesto único por pagar</t>
  </si>
  <si>
    <t>Remuneración por pagar</t>
  </si>
  <si>
    <t>Mutual por pagar</t>
  </si>
  <si>
    <t>Por la remuneraciones del mes de mayo 2022.</t>
  </si>
  <si>
    <t>Trabajor 1</t>
  </si>
  <si>
    <t>Trabajor 2</t>
  </si>
  <si>
    <t>Trabajor 3</t>
  </si>
  <si>
    <t>Trabajor 4</t>
  </si>
  <si>
    <t>Trabajor 5</t>
  </si>
  <si>
    <t>Trabajor 6</t>
  </si>
  <si>
    <t>Trabajor 7</t>
  </si>
  <si>
    <t>Trabajor 8</t>
  </si>
  <si>
    <t>Trabajor 9</t>
  </si>
  <si>
    <t>Trabajor 10</t>
  </si>
  <si>
    <t>Trabajor 11</t>
  </si>
  <si>
    <t>Trabajor 12</t>
  </si>
  <si>
    <t>Trabajor 13</t>
  </si>
  <si>
    <t>Trabajor 14</t>
  </si>
  <si>
    <t>Trabajor 15</t>
  </si>
  <si>
    <t>Trabajor 16</t>
  </si>
  <si>
    <t>Trabajor 17</t>
  </si>
  <si>
    <t>Trabajor 18</t>
  </si>
  <si>
    <t>Trabajor 19</t>
  </si>
  <si>
    <t>Trabajor 20</t>
  </si>
  <si>
    <t>Trabajor 21</t>
  </si>
  <si>
    <t>Trabajor 22</t>
  </si>
  <si>
    <t>Trabajor 23</t>
  </si>
  <si>
    <t>Trabajor 24</t>
  </si>
  <si>
    <t>Trabajor 25</t>
  </si>
  <si>
    <t>Trabajor 26</t>
  </si>
  <si>
    <t>Total</t>
  </si>
  <si>
    <t>Desarrollo Liquidación Sueldo Trabajador 2</t>
  </si>
  <si>
    <t>Art. 47</t>
  </si>
  <si>
    <t>-       Gratificación anual</t>
  </si>
  <si>
    <t>-       Horas extras:</t>
  </si>
  <si>
    <t>-       AFP :</t>
  </si>
  <si>
    <t>Planvital</t>
  </si>
  <si>
    <t>-      Salud</t>
  </si>
  <si>
    <t>Fonasa</t>
  </si>
  <si>
    <t>Definido</t>
  </si>
  <si>
    <t>-       Cuota pago préstamo:</t>
  </si>
  <si>
    <t>-       Cuota sindical:</t>
  </si>
  <si>
    <t>Comisión AFP Planvital</t>
  </si>
  <si>
    <t xml:space="preserve">Adicional Plan </t>
  </si>
  <si>
    <t>AFC -Seguro Cesantía- (Contrato Definido)</t>
  </si>
  <si>
    <t>AFC -Seguro Cesantía- (Contrato definido)</t>
  </si>
  <si>
    <t>Seguro de Invalidez y Sobrevivencia (SIS)</t>
  </si>
  <si>
    <t>Sueldo base</t>
  </si>
  <si>
    <t>Horas extras</t>
  </si>
  <si>
    <t>Seguro de accidente</t>
  </si>
  <si>
    <t>Mutual de Seguridad (seguro accidente)</t>
  </si>
  <si>
    <t>Seguro cesantía</t>
  </si>
  <si>
    <t>Fonasa por pagar</t>
  </si>
  <si>
    <t>Préstamo a trabajadores</t>
  </si>
  <si>
    <t>Sindicato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</si>
</sst>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_ ;_ * \-#,##0_ ;_ * &quot;-&quot;_ ;_ @_ "/>
    <numFmt numFmtId="165" formatCode="0.0%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0" xfId="1" applyFont="1"/>
    <xf numFmtId="164" fontId="0" fillId="0" borderId="1" xfId="1" applyFont="1" applyBorder="1"/>
    <xf numFmtId="164" fontId="0" fillId="0" borderId="0" xfId="0" applyNumberFormat="1"/>
    <xf numFmtId="9" fontId="0" fillId="0" borderId="0" xfId="0" applyNumberFormat="1"/>
    <xf numFmtId="164" fontId="0" fillId="0" borderId="1" xfId="0" applyNumberFormat="1" applyBorder="1"/>
    <xf numFmtId="0" fontId="1" fillId="0" borderId="0" xfId="0" applyFont="1"/>
    <xf numFmtId="164" fontId="1" fillId="0" borderId="0" xfId="1" applyFont="1"/>
    <xf numFmtId="10" fontId="0" fillId="0" borderId="0" xfId="0" applyNumberFormat="1"/>
    <xf numFmtId="165" fontId="0" fillId="0" borderId="1" xfId="0" applyNumberFormat="1" applyBorder="1"/>
    <xf numFmtId="165" fontId="0" fillId="0" borderId="0" xfId="0" applyNumberFormat="1"/>
    <xf numFmtId="10" fontId="0" fillId="0" borderId="1" xfId="0" applyNumberFormat="1" applyBorder="1"/>
    <xf numFmtId="164" fontId="1" fillId="0" borderId="0" xfId="0" applyNumberFormat="1" applyFont="1"/>
    <xf numFmtId="164" fontId="0" fillId="2" borderId="1" xfId="1" applyFont="1" applyFill="1" applyBorder="1"/>
    <xf numFmtId="0" fontId="3" fillId="0" borderId="0" xfId="0" applyFont="1"/>
    <xf numFmtId="0" fontId="4" fillId="0" borderId="1" xfId="0" applyFont="1" applyBorder="1"/>
    <xf numFmtId="0" fontId="0" fillId="0" borderId="0" xfId="0" applyFont="1" applyBorder="1"/>
    <xf numFmtId="0" fontId="0" fillId="0" borderId="0" xfId="0" applyAlignment="1">
      <alignment horizontal="left" indent="1"/>
    </xf>
    <xf numFmtId="167" fontId="0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0" borderId="0" xfId="3" applyNumberFormat="1" applyFont="1"/>
    <xf numFmtId="0" fontId="0" fillId="0" borderId="0" xfId="0" quotePrefix="1"/>
    <xf numFmtId="167" fontId="0" fillId="0" borderId="0" xfId="2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43" fontId="0" fillId="0" borderId="0" xfId="2" applyNumberFormat="1" applyFo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7" fontId="0" fillId="0" borderId="6" xfId="2" applyNumberFormat="1" applyFont="1" applyBorder="1"/>
    <xf numFmtId="167" fontId="0" fillId="0" borderId="9" xfId="2" applyNumberFormat="1" applyFont="1" applyBorder="1"/>
    <xf numFmtId="167" fontId="0" fillId="0" borderId="11" xfId="2" applyNumberFormat="1" applyFont="1" applyBorder="1"/>
    <xf numFmtId="167" fontId="0" fillId="0" borderId="10" xfId="2" applyNumberFormat="1" applyFont="1" applyBorder="1"/>
    <xf numFmtId="167" fontId="0" fillId="0" borderId="0" xfId="0" applyNumberFormat="1"/>
    <xf numFmtId="0" fontId="0" fillId="0" borderId="0" xfId="0" applyFill="1" applyBorder="1"/>
    <xf numFmtId="167" fontId="0" fillId="0" borderId="5" xfId="2" applyNumberFormat="1" applyFont="1" applyBorder="1"/>
  </cellXfs>
  <cellStyles count="4">
    <cellStyle name="Millares" xfId="2" builtinId="3"/>
    <cellStyle name="Millares [0]" xfId="1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297180</xdr:colOff>
      <xdr:row>28</xdr:row>
      <xdr:rowOff>170079</xdr:rowOff>
    </xdr:from>
    <xdr:to>
      <xdr:col>13</xdr:col>
      <xdr:colOff>841637</xdr:colOff>
      <xdr:row>46</xdr:row>
      <xdr:rowOff>65639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0320" y="5123079"/>
          <a:ext cx="5619377" cy="318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297180</xdr:colOff>
      <xdr:row>32</xdr:row>
      <xdr:rowOff>170079</xdr:rowOff>
    </xdr:from>
    <xdr:to>
      <xdr:col>13</xdr:col>
      <xdr:colOff>841637</xdr:colOff>
      <xdr:row>50</xdr:row>
      <xdr:rowOff>65639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0320" y="5305959"/>
          <a:ext cx="5619377" cy="31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5"/>
  <sheetViews>
    <sheetView showGridLines="0" topLeftCell="G3" workbookViewId="0">
      <selection activeCell="G3" sqref="A1:XFD1048576"/>
    </sheetView>
  </sheetViews>
  <sheetFormatPr baseColWidth="10" defaultRowHeight="14.4" x14ac:dyDescent="0.3"/>
  <cols>
    <col min="1" max="1" width="2.5546875" customWidth="1"/>
    <col min="2" max="2" width="30.44140625" customWidth="1"/>
    <col min="3" max="3" width="12.88671875" bestFit="1" customWidth="1"/>
    <col min="4" max="4" width="3.44140625" customWidth="1"/>
    <col min="5" max="5" width="31.5546875" customWidth="1"/>
    <col min="6" max="6" width="12.88671875" bestFit="1" customWidth="1"/>
    <col min="7" max="7" width="15.6640625" customWidth="1"/>
    <col min="11" max="11" width="5.109375" customWidth="1"/>
    <col min="12" max="12" width="54.109375" customWidth="1"/>
    <col min="13" max="14" width="14.77734375" customWidth="1"/>
  </cols>
  <sheetData>
    <row r="2" spans="2:14" x14ac:dyDescent="0.3">
      <c r="B2" s="17" t="s">
        <v>29</v>
      </c>
      <c r="C2" s="17"/>
      <c r="D2" s="17"/>
      <c r="E2" s="17"/>
      <c r="F2" s="17" t="s">
        <v>34</v>
      </c>
      <c r="G2" s="17"/>
    </row>
    <row r="3" spans="2:14" x14ac:dyDescent="0.3">
      <c r="B3" s="8" t="s">
        <v>0</v>
      </c>
      <c r="E3" s="8" t="s">
        <v>30</v>
      </c>
    </row>
    <row r="4" spans="2:14" x14ac:dyDescent="0.3">
      <c r="B4" s="24" t="s">
        <v>42</v>
      </c>
      <c r="C4" s="20">
        <v>1800000</v>
      </c>
      <c r="E4" t="s">
        <v>35</v>
      </c>
    </row>
    <row r="5" spans="2:14" x14ac:dyDescent="0.3">
      <c r="B5" s="24" t="s">
        <v>44</v>
      </c>
      <c r="C5" s="25" t="s">
        <v>43</v>
      </c>
      <c r="E5" s="19" t="s">
        <v>31</v>
      </c>
      <c r="F5" s="20">
        <v>2666650</v>
      </c>
      <c r="K5" s="8" t="s">
        <v>56</v>
      </c>
    </row>
    <row r="6" spans="2:14" ht="15" thickBot="1" x14ac:dyDescent="0.35">
      <c r="B6" s="24" t="s">
        <v>45</v>
      </c>
      <c r="C6" s="20">
        <v>700000</v>
      </c>
      <c r="E6" s="19" t="s">
        <v>32</v>
      </c>
      <c r="F6" s="20">
        <v>1930589</v>
      </c>
    </row>
    <row r="7" spans="2:14" x14ac:dyDescent="0.3">
      <c r="B7" t="s">
        <v>16</v>
      </c>
      <c r="C7" s="20"/>
      <c r="E7" s="19" t="s">
        <v>33</v>
      </c>
      <c r="F7" s="20">
        <v>4006512</v>
      </c>
      <c r="K7" s="28" t="s">
        <v>57</v>
      </c>
      <c r="L7" s="29"/>
      <c r="M7" s="34" t="s">
        <v>58</v>
      </c>
      <c r="N7" s="35" t="s">
        <v>59</v>
      </c>
    </row>
    <row r="8" spans="2:14" x14ac:dyDescent="0.3">
      <c r="B8" s="24" t="s">
        <v>46</v>
      </c>
      <c r="C8" s="25" t="s">
        <v>41</v>
      </c>
      <c r="K8" s="30" t="s">
        <v>66</v>
      </c>
      <c r="L8" s="31"/>
      <c r="M8" s="38">
        <f>+C18</f>
        <v>1800000</v>
      </c>
      <c r="N8" s="36"/>
    </row>
    <row r="9" spans="2:14" x14ac:dyDescent="0.3">
      <c r="B9" s="24" t="s">
        <v>47</v>
      </c>
      <c r="C9" s="20">
        <v>15000</v>
      </c>
      <c r="E9" s="21" t="s">
        <v>36</v>
      </c>
      <c r="F9" s="22" t="s">
        <v>39</v>
      </c>
      <c r="G9" s="22" t="s">
        <v>40</v>
      </c>
      <c r="K9" s="30" t="s">
        <v>67</v>
      </c>
      <c r="L9" s="31"/>
      <c r="M9" s="38">
        <f>+C22</f>
        <v>700000</v>
      </c>
      <c r="N9" s="36"/>
    </row>
    <row r="10" spans="2:14" x14ac:dyDescent="0.3">
      <c r="B10" s="24" t="s">
        <v>48</v>
      </c>
      <c r="C10" s="20">
        <v>10000</v>
      </c>
      <c r="E10" s="19" t="s">
        <v>37</v>
      </c>
      <c r="F10" s="23">
        <v>2.4E-2</v>
      </c>
      <c r="G10" s="23">
        <v>6.0000000000000001E-3</v>
      </c>
      <c r="K10" s="30" t="s">
        <v>68</v>
      </c>
      <c r="L10" s="31"/>
      <c r="M10" s="38">
        <f>+C23</f>
        <v>150416.66666666666</v>
      </c>
      <c r="N10" s="36"/>
    </row>
    <row r="11" spans="2:14" x14ac:dyDescent="0.3">
      <c r="B11" s="24" t="s">
        <v>61</v>
      </c>
      <c r="C11" s="25" t="s">
        <v>60</v>
      </c>
      <c r="E11" s="19" t="s">
        <v>38</v>
      </c>
      <c r="F11" s="23">
        <v>0.03</v>
      </c>
      <c r="G11" s="23">
        <v>0</v>
      </c>
      <c r="K11" s="30" t="s">
        <v>69</v>
      </c>
      <c r="L11" s="31"/>
      <c r="M11" s="38">
        <f>+C28</f>
        <v>10000</v>
      </c>
      <c r="N11" s="36"/>
    </row>
    <row r="12" spans="2:14" x14ac:dyDescent="0.3">
      <c r="B12" s="24" t="s">
        <v>62</v>
      </c>
      <c r="C12" s="27">
        <v>32679.54</v>
      </c>
      <c r="E12" s="19"/>
      <c r="F12" s="23"/>
      <c r="G12" s="23"/>
      <c r="K12" s="30" t="s">
        <v>70</v>
      </c>
      <c r="L12" s="31"/>
      <c r="M12" s="38">
        <f>+C27</f>
        <v>15000</v>
      </c>
      <c r="N12" s="36"/>
    </row>
    <row r="13" spans="2:14" x14ac:dyDescent="0.3">
      <c r="B13" s="24" t="s">
        <v>63</v>
      </c>
      <c r="C13" s="20">
        <v>380000</v>
      </c>
      <c r="E13" s="19"/>
      <c r="F13" s="23"/>
      <c r="G13" s="23"/>
      <c r="K13" s="30" t="s">
        <v>71</v>
      </c>
      <c r="L13" s="31"/>
      <c r="M13" s="38">
        <f>+G30</f>
        <v>23853.749999999996</v>
      </c>
      <c r="N13" s="36"/>
    </row>
    <row r="14" spans="2:14" x14ac:dyDescent="0.3">
      <c r="E14" s="19"/>
      <c r="F14" s="23"/>
      <c r="G14" s="23"/>
      <c r="K14" s="30" t="s">
        <v>72</v>
      </c>
      <c r="L14" s="31"/>
      <c r="M14" s="38">
        <f>+G28</f>
        <v>63610</v>
      </c>
      <c r="N14" s="36"/>
    </row>
    <row r="15" spans="2:14" x14ac:dyDescent="0.3">
      <c r="B15" s="26" t="s">
        <v>49</v>
      </c>
      <c r="C15" s="26"/>
      <c r="D15" s="26"/>
      <c r="E15" s="26"/>
      <c r="F15" s="26"/>
      <c r="G15" s="26"/>
      <c r="K15" s="30" t="s">
        <v>73</v>
      </c>
      <c r="L15" s="31"/>
      <c r="M15" s="38">
        <f>+G29</f>
        <v>49297.749999999993</v>
      </c>
      <c r="N15" s="36"/>
    </row>
    <row r="16" spans="2:14" x14ac:dyDescent="0.3">
      <c r="K16" s="30"/>
      <c r="L16" s="31" t="s">
        <v>74</v>
      </c>
      <c r="M16" s="38"/>
      <c r="N16" s="36">
        <f>+G18+G19+G29</f>
        <v>352505.41666666669</v>
      </c>
    </row>
    <row r="17" spans="2:14" x14ac:dyDescent="0.3">
      <c r="B17" s="2" t="s">
        <v>64</v>
      </c>
      <c r="C17" s="2"/>
      <c r="E17" s="2" t="s">
        <v>5</v>
      </c>
      <c r="F17" s="2"/>
      <c r="G17" s="1"/>
      <c r="K17" s="30"/>
      <c r="L17" s="31" t="s">
        <v>75</v>
      </c>
      <c r="M17" s="38"/>
      <c r="N17" s="36">
        <f>+G20+G21</f>
        <v>261436.32</v>
      </c>
    </row>
    <row r="18" spans="2:14" x14ac:dyDescent="0.3">
      <c r="B18" t="s">
        <v>1</v>
      </c>
      <c r="C18" s="3">
        <v>1800000</v>
      </c>
      <c r="E18" t="s">
        <v>3</v>
      </c>
      <c r="F18" s="6">
        <v>0.1</v>
      </c>
      <c r="G18" s="3">
        <f>+F18*C24</f>
        <v>265041.66666666669</v>
      </c>
      <c r="K18" s="30"/>
      <c r="L18" s="31" t="s">
        <v>76</v>
      </c>
      <c r="M18" s="38"/>
      <c r="N18" s="36">
        <f>+G22+G28</f>
        <v>79512.5</v>
      </c>
    </row>
    <row r="19" spans="2:14" x14ac:dyDescent="0.3">
      <c r="B19" t="s">
        <v>15</v>
      </c>
      <c r="C19" s="3">
        <f>((((C18/30)*7)/45)*1.5)*0</f>
        <v>0</v>
      </c>
      <c r="E19" t="s">
        <v>20</v>
      </c>
      <c r="F19" s="10">
        <v>1.44E-2</v>
      </c>
      <c r="G19" s="3">
        <f>C24*F19</f>
        <v>38166</v>
      </c>
      <c r="K19" s="30"/>
      <c r="L19" s="41" t="s">
        <v>77</v>
      </c>
      <c r="M19" s="38"/>
      <c r="N19" s="36">
        <f>+G38</f>
        <v>72896.186666666646</v>
      </c>
    </row>
    <row r="20" spans="2:14" x14ac:dyDescent="0.3">
      <c r="B20" t="s">
        <v>17</v>
      </c>
      <c r="C20" s="3">
        <v>0</v>
      </c>
      <c r="E20" t="s">
        <v>50</v>
      </c>
      <c r="F20" s="10">
        <v>7.0000000000000007E-2</v>
      </c>
      <c r="G20" s="3">
        <f>+F20*C24</f>
        <v>185529.16666666669</v>
      </c>
      <c r="K20" s="30"/>
      <c r="L20" s="41" t="s">
        <v>79</v>
      </c>
      <c r="M20" s="38"/>
      <c r="N20" s="36">
        <f>+G30</f>
        <v>23853.749999999996</v>
      </c>
    </row>
    <row r="21" spans="2:14" x14ac:dyDescent="0.3">
      <c r="B21" t="s">
        <v>18</v>
      </c>
      <c r="C21" s="3">
        <v>0</v>
      </c>
      <c r="E21" t="s">
        <v>51</v>
      </c>
      <c r="F21" s="20">
        <f>+C12*8</f>
        <v>261436.32</v>
      </c>
      <c r="G21" s="3">
        <f>+F21-G20</f>
        <v>75907.153333333321</v>
      </c>
      <c r="K21" s="30"/>
      <c r="L21" s="41" t="s">
        <v>78</v>
      </c>
      <c r="M21" s="38"/>
      <c r="N21" s="36">
        <f>+G44</f>
        <v>2021973.9933333332</v>
      </c>
    </row>
    <row r="22" spans="2:14" x14ac:dyDescent="0.3">
      <c r="B22" t="s">
        <v>19</v>
      </c>
      <c r="C22" s="3">
        <v>700000</v>
      </c>
      <c r="D22" s="16"/>
      <c r="E22" t="s">
        <v>4</v>
      </c>
      <c r="F22" s="11">
        <v>6.0000000000000001E-3</v>
      </c>
      <c r="G22" s="4">
        <f>F22*C24</f>
        <v>15902.5</v>
      </c>
      <c r="K22" s="30" t="s">
        <v>80</v>
      </c>
      <c r="L22" s="31"/>
      <c r="M22" s="38"/>
      <c r="N22" s="36"/>
    </row>
    <row r="23" spans="2:14" x14ac:dyDescent="0.3">
      <c r="B23" t="s">
        <v>2</v>
      </c>
      <c r="C23" s="15">
        <f>C13*4.75/12</f>
        <v>150416.66666666666</v>
      </c>
      <c r="E23" t="s">
        <v>52</v>
      </c>
      <c r="G23" s="9">
        <f>SUM(G18:G22)</f>
        <v>580546.48666666669</v>
      </c>
      <c r="K23" s="30"/>
      <c r="L23" s="31"/>
      <c r="M23" s="38"/>
      <c r="N23" s="36"/>
    </row>
    <row r="24" spans="2:14" x14ac:dyDescent="0.3">
      <c r="C24" s="9">
        <f>SUM(C18:C23)</f>
        <v>2650416.6666666665</v>
      </c>
      <c r="E24" t="s">
        <v>53</v>
      </c>
      <c r="G24" s="14">
        <f>+G23-G21</f>
        <v>504639.33333333337</v>
      </c>
      <c r="H24" t="s">
        <v>54</v>
      </c>
      <c r="K24" s="30"/>
      <c r="L24" s="31"/>
      <c r="M24" s="38"/>
      <c r="N24" s="36"/>
    </row>
    <row r="25" spans="2:14" x14ac:dyDescent="0.3">
      <c r="C25" s="3"/>
      <c r="K25" s="30"/>
      <c r="L25" s="31"/>
      <c r="M25" s="38"/>
      <c r="N25" s="36"/>
    </row>
    <row r="26" spans="2:14" x14ac:dyDescent="0.3">
      <c r="B26" s="2" t="s">
        <v>65</v>
      </c>
      <c r="C26" s="2"/>
      <c r="K26" s="30"/>
      <c r="L26" s="31"/>
      <c r="M26" s="38"/>
      <c r="N26" s="36"/>
    </row>
    <row r="27" spans="2:14" ht="15" thickBot="1" x14ac:dyDescent="0.35">
      <c r="B27" s="18" t="s">
        <v>13</v>
      </c>
      <c r="C27" s="3">
        <v>15000</v>
      </c>
      <c r="D27" s="16"/>
      <c r="E27" s="2" t="s">
        <v>6</v>
      </c>
      <c r="F27" s="2"/>
      <c r="G27" s="1"/>
      <c r="K27" s="32"/>
      <c r="L27" s="33"/>
      <c r="M27" s="39"/>
      <c r="N27" s="37"/>
    </row>
    <row r="28" spans="2:14" x14ac:dyDescent="0.3">
      <c r="B28" s="18" t="s">
        <v>14</v>
      </c>
      <c r="C28" s="3">
        <v>10000</v>
      </c>
      <c r="E28" t="s">
        <v>4</v>
      </c>
      <c r="F28" s="12">
        <v>2.4E-2</v>
      </c>
      <c r="G28" s="3">
        <f>C24*F28</f>
        <v>63610</v>
      </c>
      <c r="M28" s="40">
        <f>SUM(M8:M27)</f>
        <v>2812178.1666666665</v>
      </c>
      <c r="N28" s="40">
        <f>SUM(N8:N27)</f>
        <v>2812178.1666666665</v>
      </c>
    </row>
    <row r="29" spans="2:14" x14ac:dyDescent="0.3">
      <c r="B29" s="18" t="s">
        <v>21</v>
      </c>
      <c r="C29" s="3">
        <v>0</v>
      </c>
      <c r="E29" t="s">
        <v>7</v>
      </c>
      <c r="F29" s="10">
        <v>1.8599999999999998E-2</v>
      </c>
      <c r="G29" s="3">
        <f>F29*C24</f>
        <v>49297.749999999993</v>
      </c>
      <c r="N29" s="40">
        <f>+N28-M28</f>
        <v>0</v>
      </c>
    </row>
    <row r="30" spans="2:14" x14ac:dyDescent="0.3">
      <c r="B30" s="18" t="s">
        <v>24</v>
      </c>
      <c r="C30" s="3">
        <v>0</v>
      </c>
      <c r="E30" t="s">
        <v>8</v>
      </c>
      <c r="F30" s="13">
        <v>8.9999999999999993E-3</v>
      </c>
      <c r="G30" s="4">
        <f>F30*C24</f>
        <v>23853.749999999996</v>
      </c>
    </row>
    <row r="31" spans="2:14" x14ac:dyDescent="0.3">
      <c r="B31" s="18" t="s">
        <v>22</v>
      </c>
      <c r="C31" s="3">
        <v>0</v>
      </c>
      <c r="G31" s="14">
        <f>SUM(G28:G30)</f>
        <v>136761.5</v>
      </c>
    </row>
    <row r="32" spans="2:14" x14ac:dyDescent="0.3">
      <c r="B32" s="18" t="s">
        <v>23</v>
      </c>
      <c r="C32" s="15">
        <v>0</v>
      </c>
    </row>
    <row r="33" spans="2:7" x14ac:dyDescent="0.3">
      <c r="C33" s="9">
        <f>SUM(C27:C32)</f>
        <v>25000</v>
      </c>
      <c r="E33" s="2" t="s">
        <v>9</v>
      </c>
      <c r="F33" s="2"/>
      <c r="G33" s="1"/>
    </row>
    <row r="34" spans="2:7" x14ac:dyDescent="0.3">
      <c r="E34" t="s">
        <v>10</v>
      </c>
      <c r="G34" s="5">
        <f>+C24</f>
        <v>2650416.6666666665</v>
      </c>
    </row>
    <row r="35" spans="2:7" x14ac:dyDescent="0.3">
      <c r="B35" s="2" t="s">
        <v>27</v>
      </c>
      <c r="C35" s="2"/>
      <c r="E35" s="1" t="s">
        <v>11</v>
      </c>
      <c r="F35" s="1"/>
      <c r="G35" s="7">
        <f>-G24</f>
        <v>-504639.33333333337</v>
      </c>
    </row>
    <row r="36" spans="2:7" x14ac:dyDescent="0.3">
      <c r="B36" t="s">
        <v>25</v>
      </c>
      <c r="C36" s="3">
        <v>0</v>
      </c>
      <c r="E36" s="8" t="s">
        <v>12</v>
      </c>
      <c r="F36" s="8"/>
      <c r="G36" s="14">
        <f>SUM(G34:G35)</f>
        <v>2145777.333333333</v>
      </c>
    </row>
    <row r="37" spans="2:7" x14ac:dyDescent="0.3">
      <c r="B37" t="s">
        <v>26</v>
      </c>
      <c r="C37" s="3">
        <v>0</v>
      </c>
    </row>
    <row r="38" spans="2:7" x14ac:dyDescent="0.3">
      <c r="B38" t="s">
        <v>23</v>
      </c>
      <c r="C38" s="15">
        <v>0</v>
      </c>
      <c r="E38" s="8" t="s">
        <v>9</v>
      </c>
      <c r="F38" s="8"/>
      <c r="G38" s="14">
        <f>(G36*8%)-98766</f>
        <v>72896.186666666646</v>
      </c>
    </row>
    <row r="39" spans="2:7" x14ac:dyDescent="0.3">
      <c r="C39" s="9">
        <f>SUM(C36:C38)</f>
        <v>0</v>
      </c>
    </row>
    <row r="40" spans="2:7" x14ac:dyDescent="0.3">
      <c r="E40" s="2" t="s">
        <v>28</v>
      </c>
      <c r="F40" s="2"/>
      <c r="G40" s="1"/>
    </row>
    <row r="41" spans="2:7" x14ac:dyDescent="0.3">
      <c r="E41" t="s">
        <v>28</v>
      </c>
      <c r="G41" s="3">
        <v>0</v>
      </c>
    </row>
    <row r="44" spans="2:7" x14ac:dyDescent="0.3">
      <c r="E44" s="8" t="s">
        <v>55</v>
      </c>
      <c r="F44" s="8"/>
      <c r="G44" s="14">
        <f>+C24+C33-G23-G38-G41-C39</f>
        <v>2021973.9933333332</v>
      </c>
    </row>
    <row r="45" spans="2:7" x14ac:dyDescent="0.3">
      <c r="G45" s="5">
        <f>+N29+G44</f>
        <v>2021973.9933333332</v>
      </c>
    </row>
  </sheetData>
  <mergeCells count="2">
    <mergeCell ref="B15:G15"/>
    <mergeCell ref="K7:L7"/>
  </mergeCells>
  <pageMargins left="0.7" right="0.7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showGridLines="0" tabSelected="1" topLeftCell="H1" workbookViewId="0">
      <selection activeCell="L3" sqref="L3"/>
    </sheetView>
  </sheetViews>
  <sheetFormatPr baseColWidth="10" defaultRowHeight="14.4" x14ac:dyDescent="0.3"/>
  <cols>
    <col min="1" max="1" width="2.5546875" customWidth="1"/>
    <col min="2" max="2" width="30.44140625" customWidth="1"/>
    <col min="3" max="3" width="12.88671875" bestFit="1" customWidth="1"/>
    <col min="4" max="4" width="3.44140625" customWidth="1"/>
    <col min="5" max="5" width="36.109375" customWidth="1"/>
    <col min="6" max="6" width="12.88671875" bestFit="1" customWidth="1"/>
    <col min="7" max="7" width="15.6640625" customWidth="1"/>
    <col min="11" max="11" width="5.109375" customWidth="1"/>
    <col min="12" max="12" width="54.109375" customWidth="1"/>
    <col min="13" max="14" width="14.77734375" customWidth="1"/>
  </cols>
  <sheetData>
    <row r="2" spans="2:14" x14ac:dyDescent="0.3">
      <c r="B2" s="17" t="s">
        <v>108</v>
      </c>
      <c r="C2" s="17"/>
      <c r="D2" s="17"/>
      <c r="E2" s="17"/>
      <c r="F2" s="17" t="s">
        <v>34</v>
      </c>
      <c r="G2" s="17"/>
    </row>
    <row r="3" spans="2:14" x14ac:dyDescent="0.3">
      <c r="B3" s="8" t="s">
        <v>0</v>
      </c>
      <c r="E3" s="8" t="s">
        <v>30</v>
      </c>
    </row>
    <row r="4" spans="2:14" x14ac:dyDescent="0.3">
      <c r="B4" s="24" t="s">
        <v>42</v>
      </c>
      <c r="C4" s="20">
        <v>450000</v>
      </c>
      <c r="E4" t="s">
        <v>35</v>
      </c>
    </row>
    <row r="5" spans="2:14" x14ac:dyDescent="0.3">
      <c r="B5" s="24" t="s">
        <v>111</v>
      </c>
      <c r="C5" s="20">
        <v>41000</v>
      </c>
    </row>
    <row r="6" spans="2:14" x14ac:dyDescent="0.3">
      <c r="B6" s="24" t="s">
        <v>110</v>
      </c>
      <c r="C6" s="25" t="s">
        <v>109</v>
      </c>
      <c r="E6" s="19" t="s">
        <v>31</v>
      </c>
      <c r="F6" s="20">
        <v>2666650</v>
      </c>
      <c r="K6" s="8" t="s">
        <v>56</v>
      </c>
    </row>
    <row r="7" spans="2:14" ht="15" thickBot="1" x14ac:dyDescent="0.35">
      <c r="B7" s="24" t="s">
        <v>45</v>
      </c>
      <c r="C7" s="20">
        <v>50000</v>
      </c>
      <c r="E7" s="19" t="s">
        <v>32</v>
      </c>
      <c r="F7" s="20">
        <v>1930589</v>
      </c>
    </row>
    <row r="8" spans="2:14" x14ac:dyDescent="0.3">
      <c r="B8" s="24" t="s">
        <v>112</v>
      </c>
      <c r="C8" s="25" t="s">
        <v>113</v>
      </c>
      <c r="E8" s="19" t="s">
        <v>33</v>
      </c>
      <c r="F8" s="20">
        <v>4006512</v>
      </c>
      <c r="K8" s="28" t="s">
        <v>57</v>
      </c>
      <c r="L8" s="29"/>
      <c r="M8" s="34" t="s">
        <v>58</v>
      </c>
      <c r="N8" s="35" t="s">
        <v>59</v>
      </c>
    </row>
    <row r="9" spans="2:14" x14ac:dyDescent="0.3">
      <c r="B9" s="24" t="s">
        <v>114</v>
      </c>
      <c r="C9" s="25" t="s">
        <v>115</v>
      </c>
      <c r="K9" s="30" t="s">
        <v>124</v>
      </c>
      <c r="L9" s="31"/>
      <c r="M9" s="38">
        <f>+C22</f>
        <v>450000</v>
      </c>
      <c r="N9" s="36"/>
    </row>
    <row r="10" spans="2:14" x14ac:dyDescent="0.3">
      <c r="B10" s="24" t="s">
        <v>47</v>
      </c>
      <c r="C10" s="20">
        <f>+C4*0.05</f>
        <v>22500</v>
      </c>
      <c r="E10" s="21" t="s">
        <v>36</v>
      </c>
      <c r="F10" s="22" t="s">
        <v>39</v>
      </c>
      <c r="G10" s="22" t="s">
        <v>40</v>
      </c>
      <c r="K10" s="30" t="s">
        <v>125</v>
      </c>
      <c r="L10" s="31"/>
      <c r="M10" s="38">
        <f>+C23</f>
        <v>41000</v>
      </c>
      <c r="N10" s="36"/>
    </row>
    <row r="11" spans="2:14" x14ac:dyDescent="0.3">
      <c r="B11" s="24" t="s">
        <v>48</v>
      </c>
      <c r="C11" s="20">
        <f>+C4*0.075</f>
        <v>33750</v>
      </c>
      <c r="E11" s="19" t="s">
        <v>37</v>
      </c>
      <c r="F11" s="23">
        <v>2.4E-2</v>
      </c>
      <c r="G11" s="23">
        <v>6.0000000000000001E-3</v>
      </c>
      <c r="K11" s="30" t="s">
        <v>67</v>
      </c>
      <c r="L11" s="31"/>
      <c r="M11" s="38">
        <f>+C26</f>
        <v>50000</v>
      </c>
      <c r="N11" s="36"/>
    </row>
    <row r="12" spans="2:14" x14ac:dyDescent="0.3">
      <c r="B12" s="24" t="s">
        <v>117</v>
      </c>
      <c r="C12" s="20">
        <f>150000/3</f>
        <v>50000</v>
      </c>
      <c r="E12" s="19" t="s">
        <v>38</v>
      </c>
      <c r="F12" s="23">
        <v>0.03</v>
      </c>
      <c r="G12" s="23">
        <v>0</v>
      </c>
      <c r="K12" s="30" t="s">
        <v>13</v>
      </c>
      <c r="L12" s="31"/>
      <c r="M12" s="38">
        <f>+C31</f>
        <v>22500</v>
      </c>
      <c r="N12" s="36"/>
    </row>
    <row r="13" spans="2:14" x14ac:dyDescent="0.3">
      <c r="B13" s="24" t="s">
        <v>118</v>
      </c>
      <c r="C13" s="20">
        <v>8000</v>
      </c>
      <c r="E13" s="19"/>
      <c r="F13" s="23"/>
      <c r="G13" s="23"/>
      <c r="K13" s="30" t="s">
        <v>14</v>
      </c>
      <c r="L13" s="31"/>
      <c r="M13" s="38">
        <f>+C32</f>
        <v>33750</v>
      </c>
      <c r="N13" s="36"/>
    </row>
    <row r="14" spans="2:14" x14ac:dyDescent="0.3">
      <c r="B14" s="24" t="s">
        <v>61</v>
      </c>
      <c r="C14" s="25" t="s">
        <v>116</v>
      </c>
      <c r="E14" s="19"/>
      <c r="F14" s="23"/>
      <c r="G14" s="23"/>
      <c r="K14" s="30" t="s">
        <v>126</v>
      </c>
      <c r="M14" s="38">
        <f>+G34</f>
        <v>5410</v>
      </c>
      <c r="N14" s="36"/>
    </row>
    <row r="15" spans="2:14" x14ac:dyDescent="0.3">
      <c r="B15" s="24" t="s">
        <v>62</v>
      </c>
      <c r="C15" s="27">
        <v>32679.54</v>
      </c>
      <c r="E15" s="19"/>
      <c r="F15" s="23"/>
      <c r="G15" s="23"/>
      <c r="K15" s="30" t="s">
        <v>128</v>
      </c>
      <c r="L15" s="31"/>
      <c r="M15" s="38">
        <f>+G32</f>
        <v>16230</v>
      </c>
      <c r="N15" s="36"/>
    </row>
    <row r="16" spans="2:14" x14ac:dyDescent="0.3">
      <c r="B16" s="24" t="s">
        <v>63</v>
      </c>
      <c r="C16" s="20">
        <v>380000</v>
      </c>
      <c r="E16" s="19"/>
      <c r="F16" s="23"/>
      <c r="G16" s="23"/>
      <c r="K16" s="30" t="s">
        <v>73</v>
      </c>
      <c r="L16" s="31"/>
      <c r="M16" s="38">
        <f>+G33</f>
        <v>10062.599999999999</v>
      </c>
      <c r="N16" s="36"/>
    </row>
    <row r="17" spans="2:14" x14ac:dyDescent="0.3">
      <c r="E17" s="19"/>
      <c r="F17" s="23"/>
      <c r="G17" s="23"/>
      <c r="K17" s="30"/>
      <c r="L17" s="31" t="s">
        <v>74</v>
      </c>
      <c r="M17" s="38"/>
      <c r="N17" s="36">
        <f>+G22+G23+G33</f>
        <v>70438.2</v>
      </c>
    </row>
    <row r="18" spans="2:14" x14ac:dyDescent="0.3">
      <c r="E18" s="19"/>
      <c r="F18" s="23"/>
      <c r="G18" s="23"/>
      <c r="K18" s="30"/>
      <c r="L18" s="31" t="s">
        <v>129</v>
      </c>
      <c r="M18" s="38"/>
      <c r="N18" s="36">
        <f>+G24</f>
        <v>37870</v>
      </c>
    </row>
    <row r="19" spans="2:14" x14ac:dyDescent="0.3">
      <c r="B19" s="26" t="s">
        <v>49</v>
      </c>
      <c r="C19" s="26"/>
      <c r="D19" s="26"/>
      <c r="E19" s="26"/>
      <c r="F19" s="26"/>
      <c r="G19" s="26"/>
      <c r="K19" s="30"/>
      <c r="L19" s="31" t="s">
        <v>76</v>
      </c>
      <c r="M19" s="38"/>
      <c r="N19" s="36">
        <f>+G32</f>
        <v>16230</v>
      </c>
    </row>
    <row r="20" spans="2:14" x14ac:dyDescent="0.3">
      <c r="K20" s="30"/>
      <c r="L20" s="41" t="s">
        <v>79</v>
      </c>
      <c r="M20" s="38"/>
      <c r="N20" s="36">
        <f>+G34</f>
        <v>5410</v>
      </c>
    </row>
    <row r="21" spans="2:14" x14ac:dyDescent="0.3">
      <c r="B21" s="2" t="s">
        <v>64</v>
      </c>
      <c r="C21" s="2"/>
      <c r="E21" s="2" t="s">
        <v>5</v>
      </c>
      <c r="F21" s="2"/>
      <c r="G21" s="1"/>
      <c r="K21" s="30"/>
      <c r="L21" s="41" t="s">
        <v>130</v>
      </c>
      <c r="M21" s="38"/>
      <c r="N21" s="36">
        <f>+C41</f>
        <v>50000</v>
      </c>
    </row>
    <row r="22" spans="2:14" x14ac:dyDescent="0.3">
      <c r="B22" t="s">
        <v>1</v>
      </c>
      <c r="C22" s="3">
        <f>+C4</f>
        <v>450000</v>
      </c>
      <c r="E22" t="s">
        <v>3</v>
      </c>
      <c r="F22" s="6">
        <v>0.1</v>
      </c>
      <c r="G22" s="3">
        <f>+F22*C28</f>
        <v>54100</v>
      </c>
      <c r="K22" s="30"/>
      <c r="L22" s="41" t="s">
        <v>131</v>
      </c>
      <c r="M22" s="38"/>
      <c r="N22" s="36">
        <f>+G45</f>
        <v>8000</v>
      </c>
    </row>
    <row r="23" spans="2:14" x14ac:dyDescent="0.3">
      <c r="B23" t="s">
        <v>15</v>
      </c>
      <c r="C23" s="3">
        <f>+C5</f>
        <v>41000</v>
      </c>
      <c r="E23" t="s">
        <v>119</v>
      </c>
      <c r="F23" s="10">
        <v>1.1599999999999999E-2</v>
      </c>
      <c r="G23" s="3">
        <f>C28*F23</f>
        <v>6275.5999999999995</v>
      </c>
      <c r="K23" s="30"/>
      <c r="L23" s="41" t="s">
        <v>78</v>
      </c>
      <c r="M23" s="38"/>
      <c r="N23" s="36">
        <f>+G48</f>
        <v>441004.4</v>
      </c>
    </row>
    <row r="24" spans="2:14" x14ac:dyDescent="0.3">
      <c r="B24" t="s">
        <v>17</v>
      </c>
      <c r="C24" s="3">
        <v>0</v>
      </c>
      <c r="E24" t="s">
        <v>50</v>
      </c>
      <c r="F24" s="10">
        <v>7.0000000000000007E-2</v>
      </c>
      <c r="G24" s="3">
        <f>+F24*C28</f>
        <v>37870</v>
      </c>
      <c r="K24" s="30" t="s">
        <v>80</v>
      </c>
      <c r="L24" s="41"/>
      <c r="M24" s="38"/>
      <c r="N24" s="36"/>
    </row>
    <row r="25" spans="2:14" x14ac:dyDescent="0.3">
      <c r="B25" t="s">
        <v>18</v>
      </c>
      <c r="C25" s="3">
        <v>0</v>
      </c>
      <c r="E25" t="s">
        <v>120</v>
      </c>
      <c r="F25" s="20"/>
      <c r="G25" s="3"/>
      <c r="K25" s="30"/>
      <c r="L25" s="41"/>
      <c r="M25" s="38"/>
      <c r="N25" s="36"/>
    </row>
    <row r="26" spans="2:14" x14ac:dyDescent="0.3">
      <c r="B26" t="s">
        <v>19</v>
      </c>
      <c r="C26" s="3">
        <f>+C7</f>
        <v>50000</v>
      </c>
      <c r="D26" s="16"/>
      <c r="E26" t="s">
        <v>121</v>
      </c>
      <c r="F26" s="11">
        <v>0</v>
      </c>
      <c r="G26" s="4">
        <f>F26*C28</f>
        <v>0</v>
      </c>
      <c r="K26" s="30"/>
      <c r="L26" s="31"/>
      <c r="M26" s="38"/>
      <c r="N26" s="36"/>
    </row>
    <row r="27" spans="2:14" x14ac:dyDescent="0.3">
      <c r="B27" t="s">
        <v>2</v>
      </c>
      <c r="C27" s="15">
        <v>0</v>
      </c>
      <c r="E27" t="s">
        <v>52</v>
      </c>
      <c r="G27" s="9">
        <f>SUM(G22:G26)</f>
        <v>98245.6</v>
      </c>
      <c r="K27" s="30"/>
      <c r="L27" s="31"/>
      <c r="M27" s="38"/>
      <c r="N27" s="36"/>
    </row>
    <row r="28" spans="2:14" x14ac:dyDescent="0.3">
      <c r="C28" s="9">
        <f>SUM(C22:C27)</f>
        <v>541000</v>
      </c>
      <c r="E28" t="s">
        <v>53</v>
      </c>
      <c r="G28" s="14">
        <f>+G27-G25</f>
        <v>98245.6</v>
      </c>
      <c r="H28" t="s">
        <v>54</v>
      </c>
      <c r="K28" s="30"/>
      <c r="L28" s="31"/>
      <c r="M28" s="38"/>
      <c r="N28" s="36"/>
    </row>
    <row r="29" spans="2:14" x14ac:dyDescent="0.3">
      <c r="C29" s="3"/>
      <c r="K29" s="30"/>
      <c r="L29" s="31"/>
      <c r="M29" s="38"/>
      <c r="N29" s="36"/>
    </row>
    <row r="30" spans="2:14" x14ac:dyDescent="0.3">
      <c r="B30" s="2" t="s">
        <v>65</v>
      </c>
      <c r="C30" s="2"/>
      <c r="K30" s="30"/>
      <c r="L30" s="31"/>
      <c r="M30" s="38"/>
      <c r="N30" s="36"/>
    </row>
    <row r="31" spans="2:14" ht="15" thickBot="1" x14ac:dyDescent="0.35">
      <c r="B31" s="18" t="s">
        <v>13</v>
      </c>
      <c r="C31" s="3">
        <f>+C10</f>
        <v>22500</v>
      </c>
      <c r="D31" s="16"/>
      <c r="E31" s="2" t="s">
        <v>6</v>
      </c>
      <c r="F31" s="2"/>
      <c r="G31" s="1"/>
      <c r="K31" s="32"/>
      <c r="L31" s="33"/>
      <c r="M31" s="39"/>
      <c r="N31" s="37"/>
    </row>
    <row r="32" spans="2:14" x14ac:dyDescent="0.3">
      <c r="B32" s="18" t="s">
        <v>14</v>
      </c>
      <c r="C32" s="3">
        <f>+C11</f>
        <v>33750</v>
      </c>
      <c r="E32" t="s">
        <v>122</v>
      </c>
      <c r="F32" s="12">
        <v>0.03</v>
      </c>
      <c r="G32" s="3">
        <f>C28*F32</f>
        <v>16230</v>
      </c>
      <c r="M32" s="40">
        <f>SUM(M9:M31)</f>
        <v>628952.6</v>
      </c>
      <c r="N32" s="40">
        <f>SUM(N9:N31)</f>
        <v>628952.60000000009</v>
      </c>
    </row>
    <row r="33" spans="2:14" x14ac:dyDescent="0.3">
      <c r="B33" s="18" t="s">
        <v>21</v>
      </c>
      <c r="C33" s="3">
        <v>0</v>
      </c>
      <c r="E33" t="s">
        <v>123</v>
      </c>
      <c r="F33" s="10">
        <v>1.8599999999999998E-2</v>
      </c>
      <c r="G33" s="3">
        <f>F33*C28</f>
        <v>10062.599999999999</v>
      </c>
      <c r="N33" s="40">
        <f>+N32-M32</f>
        <v>0</v>
      </c>
    </row>
    <row r="34" spans="2:14" x14ac:dyDescent="0.3">
      <c r="B34" s="18" t="s">
        <v>24</v>
      </c>
      <c r="C34" s="3">
        <v>0</v>
      </c>
      <c r="E34" t="s">
        <v>127</v>
      </c>
      <c r="F34" s="13">
        <v>0.01</v>
      </c>
      <c r="G34" s="4">
        <f>F34*C28</f>
        <v>5410</v>
      </c>
    </row>
    <row r="35" spans="2:14" x14ac:dyDescent="0.3">
      <c r="B35" s="18" t="s">
        <v>22</v>
      </c>
      <c r="C35" s="3">
        <v>0</v>
      </c>
      <c r="G35" s="14">
        <f>SUM(G32:G34)</f>
        <v>31702.6</v>
      </c>
    </row>
    <row r="36" spans="2:14" x14ac:dyDescent="0.3">
      <c r="B36" s="18" t="s">
        <v>23</v>
      </c>
      <c r="C36" s="15">
        <v>0</v>
      </c>
    </row>
    <row r="37" spans="2:14" x14ac:dyDescent="0.3">
      <c r="C37" s="9">
        <f>SUM(C31:C36)</f>
        <v>56250</v>
      </c>
      <c r="E37" s="2" t="s">
        <v>9</v>
      </c>
      <c r="F37" s="2"/>
      <c r="G37" s="1"/>
    </row>
    <row r="38" spans="2:14" x14ac:dyDescent="0.3">
      <c r="E38" t="s">
        <v>10</v>
      </c>
      <c r="G38" s="5">
        <f>+C28</f>
        <v>541000</v>
      </c>
    </row>
    <row r="39" spans="2:14" x14ac:dyDescent="0.3">
      <c r="B39" s="2" t="s">
        <v>27</v>
      </c>
      <c r="C39" s="2"/>
      <c r="E39" s="1" t="s">
        <v>11</v>
      </c>
      <c r="F39" s="1"/>
      <c r="G39" s="7">
        <f>-G28</f>
        <v>-98245.6</v>
      </c>
    </row>
    <row r="40" spans="2:14" x14ac:dyDescent="0.3">
      <c r="B40" t="s">
        <v>25</v>
      </c>
      <c r="C40" s="3">
        <v>0</v>
      </c>
      <c r="E40" s="8" t="s">
        <v>12</v>
      </c>
      <c r="F40" s="8"/>
      <c r="G40" s="14">
        <f>SUM(G38:G39)</f>
        <v>442754.4</v>
      </c>
    </row>
    <row r="41" spans="2:14" x14ac:dyDescent="0.3">
      <c r="B41" t="s">
        <v>26</v>
      </c>
      <c r="C41" s="3">
        <f>+C12</f>
        <v>50000</v>
      </c>
    </row>
    <row r="42" spans="2:14" x14ac:dyDescent="0.3">
      <c r="B42" t="s">
        <v>23</v>
      </c>
      <c r="C42" s="15">
        <v>0</v>
      </c>
      <c r="E42" s="8" t="s">
        <v>9</v>
      </c>
      <c r="F42" s="8"/>
      <c r="G42" s="14">
        <v>0</v>
      </c>
    </row>
    <row r="43" spans="2:14" x14ac:dyDescent="0.3">
      <c r="C43" s="9">
        <f>SUM(C40:C42)</f>
        <v>50000</v>
      </c>
    </row>
    <row r="44" spans="2:14" x14ac:dyDescent="0.3">
      <c r="E44" s="2" t="s">
        <v>28</v>
      </c>
      <c r="F44" s="2"/>
      <c r="G44" s="1"/>
    </row>
    <row r="45" spans="2:14" x14ac:dyDescent="0.3">
      <c r="E45" t="s">
        <v>28</v>
      </c>
      <c r="G45" s="3">
        <f>+C13</f>
        <v>8000</v>
      </c>
    </row>
    <row r="48" spans="2:14" x14ac:dyDescent="0.3">
      <c r="E48" s="8" t="s">
        <v>55</v>
      </c>
      <c r="F48" s="8"/>
      <c r="G48" s="14">
        <f>+C28+C37-G27-G42-G45-C43</f>
        <v>441004.4</v>
      </c>
    </row>
    <row r="49" spans="7:7" x14ac:dyDescent="0.3">
      <c r="G49" s="5">
        <f>+N33+G48</f>
        <v>441004.4</v>
      </c>
    </row>
  </sheetData>
  <mergeCells count="2">
    <mergeCell ref="K8:L8"/>
    <mergeCell ref="B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0"/>
  <sheetViews>
    <sheetView workbookViewId="0">
      <selection activeCell="C30" sqref="C30"/>
    </sheetView>
  </sheetViews>
  <sheetFormatPr baseColWidth="10" defaultRowHeight="14.4" x14ac:dyDescent="0.3"/>
  <cols>
    <col min="1" max="2" width="11.5546875" style="20"/>
    <col min="3" max="3" width="12.88671875" style="20" bestFit="1" customWidth="1"/>
    <col min="4" max="16384" width="11.5546875" style="20"/>
  </cols>
  <sheetData>
    <row r="3" spans="2:10" x14ac:dyDescent="0.3">
      <c r="B3" s="20" t="s">
        <v>40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42" t="s">
        <v>71</v>
      </c>
      <c r="I3" s="42" t="s">
        <v>72</v>
      </c>
      <c r="J3" s="42" t="s">
        <v>73</v>
      </c>
    </row>
    <row r="4" spans="2:10" x14ac:dyDescent="0.3">
      <c r="B4" s="20" t="s">
        <v>81</v>
      </c>
      <c r="C4" s="20">
        <v>1800000</v>
      </c>
    </row>
    <row r="5" spans="2:10" x14ac:dyDescent="0.3">
      <c r="B5" s="20" t="s">
        <v>82</v>
      </c>
      <c r="C5" s="20">
        <v>1200000</v>
      </c>
    </row>
    <row r="6" spans="2:10" x14ac:dyDescent="0.3">
      <c r="B6" s="20" t="s">
        <v>83</v>
      </c>
    </row>
    <row r="7" spans="2:10" x14ac:dyDescent="0.3">
      <c r="B7" s="20" t="s">
        <v>84</v>
      </c>
    </row>
    <row r="8" spans="2:10" x14ac:dyDescent="0.3">
      <c r="B8" s="20" t="s">
        <v>85</v>
      </c>
    </row>
    <row r="9" spans="2:10" x14ac:dyDescent="0.3">
      <c r="B9" s="20" t="s">
        <v>86</v>
      </c>
    </row>
    <row r="10" spans="2:10" x14ac:dyDescent="0.3">
      <c r="B10" s="20" t="s">
        <v>87</v>
      </c>
    </row>
    <row r="11" spans="2:10" x14ac:dyDescent="0.3">
      <c r="B11" s="20" t="s">
        <v>88</v>
      </c>
    </row>
    <row r="12" spans="2:10" x14ac:dyDescent="0.3">
      <c r="B12" s="20" t="s">
        <v>89</v>
      </c>
    </row>
    <row r="13" spans="2:10" x14ac:dyDescent="0.3">
      <c r="B13" s="20" t="s">
        <v>90</v>
      </c>
    </row>
    <row r="14" spans="2:10" x14ac:dyDescent="0.3">
      <c r="B14" s="20" t="s">
        <v>91</v>
      </c>
    </row>
    <row r="15" spans="2:10" x14ac:dyDescent="0.3">
      <c r="B15" s="20" t="s">
        <v>92</v>
      </c>
    </row>
    <row r="16" spans="2:10" x14ac:dyDescent="0.3">
      <c r="B16" s="20" t="s">
        <v>93</v>
      </c>
    </row>
    <row r="17" spans="2:3" x14ac:dyDescent="0.3">
      <c r="B17" s="20" t="s">
        <v>94</v>
      </c>
    </row>
    <row r="18" spans="2:3" x14ac:dyDescent="0.3">
      <c r="B18" s="20" t="s">
        <v>95</v>
      </c>
    </row>
    <row r="19" spans="2:3" x14ac:dyDescent="0.3">
      <c r="B19" s="20" t="s">
        <v>96</v>
      </c>
    </row>
    <row r="20" spans="2:3" x14ac:dyDescent="0.3">
      <c r="B20" s="20" t="s">
        <v>97</v>
      </c>
    </row>
    <row r="21" spans="2:3" x14ac:dyDescent="0.3">
      <c r="B21" s="20" t="s">
        <v>98</v>
      </c>
    </row>
    <row r="22" spans="2:3" x14ac:dyDescent="0.3">
      <c r="B22" s="20" t="s">
        <v>99</v>
      </c>
    </row>
    <row r="23" spans="2:3" x14ac:dyDescent="0.3">
      <c r="B23" s="20" t="s">
        <v>100</v>
      </c>
    </row>
    <row r="24" spans="2:3" x14ac:dyDescent="0.3">
      <c r="B24" s="20" t="s">
        <v>101</v>
      </c>
    </row>
    <row r="25" spans="2:3" x14ac:dyDescent="0.3">
      <c r="B25" s="20" t="s">
        <v>102</v>
      </c>
    </row>
    <row r="26" spans="2:3" x14ac:dyDescent="0.3">
      <c r="B26" s="20" t="s">
        <v>103</v>
      </c>
    </row>
    <row r="27" spans="2:3" x14ac:dyDescent="0.3">
      <c r="B27" s="20" t="s">
        <v>104</v>
      </c>
    </row>
    <row r="28" spans="2:3" x14ac:dyDescent="0.3">
      <c r="B28" s="20" t="s">
        <v>105</v>
      </c>
    </row>
    <row r="29" spans="2:3" x14ac:dyDescent="0.3">
      <c r="B29" s="20" t="s">
        <v>106</v>
      </c>
    </row>
    <row r="30" spans="2:3" x14ac:dyDescent="0.3">
      <c r="B30" s="20" t="s">
        <v>107</v>
      </c>
      <c r="C30" s="20">
        <f>SUM(C4:C29)</f>
        <v>3000000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 1</vt:lpstr>
      <vt:lpstr>Ej. 2</vt:lpstr>
      <vt:lpstr>Ejemplo Libro Remun</vt:lpstr>
      <vt:lpstr>'Ej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Aladino</dc:creator>
  <cp:lastModifiedBy>Anónimo</cp:lastModifiedBy>
  <cp:lastPrinted>2022-06-03T23:28:37Z</cp:lastPrinted>
  <dcterms:created xsi:type="dcterms:W3CDTF">2019-04-02T11:47:55Z</dcterms:created>
  <dcterms:modified xsi:type="dcterms:W3CDTF">2022-06-29T23:30:44Z</dcterms:modified>
</cp:coreProperties>
</file>