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4000" windowHeight="9510"/>
  </bookViews>
  <sheets>
    <sheet name="Hoja1" sheetId="1" r:id="rId1"/>
    <sheet name="T. Inventari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K150" i="1"/>
  <c r="K149" i="1"/>
  <c r="J149" i="1"/>
  <c r="J152" i="1" s="1"/>
  <c r="H155" i="1"/>
  <c r="H154" i="1"/>
  <c r="G153" i="1"/>
  <c r="E421" i="1"/>
  <c r="E420" i="1"/>
  <c r="E418" i="1"/>
  <c r="H413" i="1"/>
  <c r="G413" i="1"/>
  <c r="F413" i="1"/>
  <c r="H394" i="1"/>
  <c r="G394" i="1"/>
  <c r="F394" i="1"/>
  <c r="G392" i="1"/>
  <c r="H392" i="1" s="1"/>
  <c r="G390" i="1"/>
  <c r="H390" i="1" s="1"/>
  <c r="F390" i="1"/>
  <c r="N21" i="2"/>
  <c r="M21" i="2"/>
  <c r="K21" i="2"/>
  <c r="I21" i="2"/>
  <c r="F21" i="2"/>
  <c r="F34" i="2"/>
  <c r="F33" i="2"/>
  <c r="E33" i="2"/>
  <c r="H146" i="1"/>
  <c r="G145" i="1"/>
  <c r="G144" i="1"/>
  <c r="B144" i="1"/>
  <c r="H141" i="1"/>
  <c r="G140" i="1"/>
  <c r="G139" i="1"/>
  <c r="H136" i="1"/>
  <c r="G135" i="1"/>
  <c r="B135" i="1"/>
  <c r="H132" i="1"/>
  <c r="G131" i="1"/>
  <c r="G130" i="1"/>
  <c r="L132" i="1"/>
  <c r="J132" i="1"/>
  <c r="P130" i="1"/>
  <c r="O130" i="1"/>
  <c r="G126" i="1"/>
  <c r="H127" i="1" s="1"/>
  <c r="G121" i="1" s="1"/>
  <c r="N19" i="2"/>
  <c r="M19" i="2"/>
  <c r="K19" i="2"/>
  <c r="I19" i="2"/>
  <c r="F19" i="2"/>
  <c r="B126" i="1"/>
  <c r="L17" i="2"/>
  <c r="G106" i="1"/>
  <c r="H107" i="1" s="1"/>
  <c r="H102" i="1" s="1"/>
  <c r="N17" i="2"/>
  <c r="M17" i="2"/>
  <c r="I17" i="2"/>
  <c r="J90" i="1"/>
  <c r="K92" i="1"/>
  <c r="J92" i="1"/>
  <c r="J93" i="1" s="1"/>
  <c r="K90" i="1"/>
  <c r="J89" i="1"/>
  <c r="K89" i="1"/>
  <c r="N15" i="2"/>
  <c r="L15" i="2"/>
  <c r="M15" i="2"/>
  <c r="I15" i="2"/>
  <c r="H388" i="1"/>
  <c r="G388" i="1"/>
  <c r="F388" i="1"/>
  <c r="G96" i="1"/>
  <c r="H98" i="1"/>
  <c r="H97" i="1"/>
  <c r="N13" i="2"/>
  <c r="M13" i="2"/>
  <c r="K13" i="2"/>
  <c r="I13" i="2"/>
  <c r="F386" i="1"/>
  <c r="G386" i="1"/>
  <c r="H386" i="1" s="1"/>
  <c r="H93" i="1"/>
  <c r="G92" i="1"/>
  <c r="G91" i="1"/>
  <c r="H88" i="1"/>
  <c r="G87" i="1"/>
  <c r="B87" i="1"/>
  <c r="N11" i="2"/>
  <c r="M11" i="2"/>
  <c r="K11" i="2"/>
  <c r="I11" i="2"/>
  <c r="N9" i="2"/>
  <c r="M9" i="2"/>
  <c r="K9" i="2"/>
  <c r="H384" i="1"/>
  <c r="G384" i="1"/>
  <c r="F384" i="1"/>
  <c r="H84" i="1"/>
  <c r="G83" i="1"/>
  <c r="G82" i="1"/>
  <c r="H79" i="1"/>
  <c r="G78" i="1"/>
  <c r="H75" i="1"/>
  <c r="H74" i="1"/>
  <c r="G72" i="1"/>
  <c r="G69" i="1"/>
  <c r="G65" i="1"/>
  <c r="G64" i="1"/>
  <c r="K152" i="1" l="1"/>
  <c r="K153" i="1" s="1"/>
  <c r="F403" i="1"/>
  <c r="G101" i="1"/>
  <c r="G117" i="1" s="1"/>
  <c r="H118" i="1" s="1"/>
  <c r="H103" i="1"/>
  <c r="F405" i="1"/>
  <c r="G405" i="1" s="1"/>
  <c r="H405" i="1" s="1"/>
  <c r="G122" i="1"/>
  <c r="H123" i="1" s="1"/>
  <c r="G111" i="1"/>
  <c r="H111" i="1"/>
  <c r="A34" i="1"/>
  <c r="G403" i="1" l="1"/>
  <c r="H403" i="1" s="1"/>
  <c r="A20" i="1"/>
  <c r="A22" i="1" s="1"/>
  <c r="A25" i="1" s="1"/>
  <c r="A28" i="1" s="1"/>
  <c r="A31" i="1" l="1"/>
  <c r="A37" i="1" s="1"/>
  <c r="A40" i="1" s="1"/>
  <c r="A45" i="1" s="1"/>
</calcChain>
</file>

<file path=xl/sharedStrings.xml><?xml version="1.0" encoding="utf-8"?>
<sst xmlns="http://schemas.openxmlformats.org/spreadsheetml/2006/main" count="242" uniqueCount="143">
  <si>
    <t>Antecedentes</t>
  </si>
  <si>
    <t>Día</t>
  </si>
  <si>
    <t>Detalle</t>
  </si>
  <si>
    <t>según factura 5245. Se cancela la factura con cheque al día.</t>
  </si>
  <si>
    <r>
      <t xml:space="preserve">Facultad de Administración y Economía
Contador Público y Auditor
</t>
    </r>
    <r>
      <rPr>
        <sz val="9"/>
        <color theme="1"/>
        <rFont val="Calibri"/>
        <family val="2"/>
        <scheme val="minor"/>
      </rPr>
      <t>Fundamentos de Contabilidad | Profesor Luis Jara Sarrúa | Primer Semestre 2022</t>
    </r>
  </si>
  <si>
    <t>LIBRO DIARIO</t>
  </si>
  <si>
    <t>Correlativo</t>
  </si>
  <si>
    <t>Fecha</t>
  </si>
  <si>
    <t>Cuentas</t>
  </si>
  <si>
    <t>Debe</t>
  </si>
  <si>
    <t>Haber</t>
  </si>
  <si>
    <t>LIBRO DIARIO (continuación)</t>
  </si>
  <si>
    <t>LIBRO MAYOR</t>
  </si>
  <si>
    <t>Sumas Iguales</t>
  </si>
  <si>
    <t>LIBRO MAYOR (continuación)</t>
  </si>
  <si>
    <t>Cuenta de:_______________________</t>
  </si>
  <si>
    <t>Saldo __________________</t>
  </si>
  <si>
    <t>Señale qué tipo de cuenta es y qué tipo</t>
  </si>
  <si>
    <t>de saldo posee:</t>
  </si>
  <si>
    <t xml:space="preserve">Señale qué tipo de cuenta es y qué </t>
  </si>
  <si>
    <t>tipo de saldo posee:</t>
  </si>
  <si>
    <t>LIBRO COMPRA</t>
  </si>
  <si>
    <t>Documento</t>
  </si>
  <si>
    <t>Neto</t>
  </si>
  <si>
    <t>IVA</t>
  </si>
  <si>
    <t>Total</t>
  </si>
  <si>
    <t>Totales</t>
  </si>
  <si>
    <t>Mes:</t>
  </si>
  <si>
    <t>LIBRO VENTA</t>
  </si>
  <si>
    <t>TARJETA DE INVENTARIO</t>
  </si>
  <si>
    <t>Producto:_________________</t>
  </si>
  <si>
    <t>unitario</t>
  </si>
  <si>
    <t>Entrada</t>
  </si>
  <si>
    <t>Salida</t>
  </si>
  <si>
    <t>Saldo</t>
  </si>
  <si>
    <t>Unidades</t>
  </si>
  <si>
    <t>Valores</t>
  </si>
  <si>
    <t>Control</t>
  </si>
  <si>
    <t>PMP</t>
  </si>
  <si>
    <t>Precio compra</t>
  </si>
  <si>
    <t>Periodo: ___/___/___ al ___/___/___</t>
  </si>
  <si>
    <t>Taller Integrador | 29-04-22</t>
  </si>
  <si>
    <t>Con las siguientes transacciones, elabore el Libro Diario, Libros Compra Y Ventas; así como la respectiva Tarjeta de</t>
  </si>
  <si>
    <t>Control de Existencia para el Producto "A" bajo método PMP.</t>
  </si>
  <si>
    <t>Se crea sociedad de persona, Hermanos Muñoz Ltda. Cada socio aporta:</t>
  </si>
  <si>
    <t>Pedro Muñoz, $5.000.000 en efectivo.</t>
  </si>
  <si>
    <t>Javier Muñoz, $3.000.000 en efectivo; $2.000.000 en equipos computacionales.</t>
  </si>
  <si>
    <t>Juan Muñoz, $1.000.000 en efectivo; $3.000.000 en mobiliario (muebles y útiles); 100 unidades del</t>
  </si>
  <si>
    <t>producto "A" a $10.000 cada uno (No debe considerar IVA en el aporte inicial).</t>
  </si>
  <si>
    <t>Se abre cuenta corriente en el Banco Santander. Deposita el 90% del dinero aportado en efectivo.</t>
  </si>
  <si>
    <t>Se compran 200 unidades del producto "A" a $10.500 más IVA. La compra se realiza a Comercial Marte Ltda.</t>
  </si>
  <si>
    <t xml:space="preserve">Comercial Marte Ltda. según factura 5278. </t>
  </si>
  <si>
    <t xml:space="preserve">Se compran al crédito simple, 100 unidades del producto "A" a $10.700 más IVA. La compra se realiza a </t>
  </si>
  <si>
    <t>Se devuelven 20 unidades del produco "A" adquiridas el día 05-01-22. Nos emiten Nota de Crédito 546.</t>
  </si>
  <si>
    <t>El dinero a favor de Hermanos Nuñoz Ltda. es abonado a la deuda matenida por la compara del día 7-1-22.</t>
  </si>
  <si>
    <t xml:space="preserve">Se paga por adelantado la publicidad correspondiente a 2022. Se obtiene un 20% de descuento. </t>
  </si>
  <si>
    <t>La publicidad anual, sin descuento corresponde a $800.000 más IVA. Se cancela con transferencia.</t>
  </si>
  <si>
    <t>Comercial Cerro Negro S.A. devuelve 10 unidades del artículo "A". Dichas unidades están en perfectas</t>
  </si>
  <si>
    <t>condiciones, Hermanos Muñoz Ltda. emite Nota de Crédito 001 vinculada a la factura 001.</t>
  </si>
  <si>
    <t>El Cliente (Comercial Cerro Negro S.A) cancela con cheque al día el 60% la factura 001.</t>
  </si>
  <si>
    <t>Se compran 50 unidades del producto "A" a $10.200 más IVA. a Comercial Puente S.A. según fact. 5897.</t>
  </si>
  <si>
    <t>La compra se realiza al crédito simple. Adicionalmente, se cancela flete por el traslado de los productos</t>
  </si>
  <si>
    <t>hasta las bodegas de Hermanos Muñoz Ltda. El flete lo realiza Transportes Luz Ltda., según fact. 456 por</t>
  </si>
  <si>
    <t>$35.700 con IVA. Se paga la factura del flete con dinero en efectivo.</t>
  </si>
  <si>
    <t>Se venden 300 unidades del producto "A". El precio de venta equivale a su costo más un 80% de recargo.</t>
  </si>
  <si>
    <t>Comercial Cerro Negro S.A. cancela el saldo adeudado pendiente.</t>
  </si>
  <si>
    <t>Realice ajuste por regularización IVA</t>
  </si>
  <si>
    <t>Cuenta obligada socio Pedro</t>
  </si>
  <si>
    <t>Cuenta obligada socio Juan</t>
  </si>
  <si>
    <t>Cuenta obligada socio Javier</t>
  </si>
  <si>
    <t xml:space="preserve">     Capital</t>
  </si>
  <si>
    <t>G. Por la constitución de la sociedad</t>
  </si>
  <si>
    <t>Caja</t>
  </si>
  <si>
    <t>Equipos computacionales</t>
  </si>
  <si>
    <t>Mobiliario</t>
  </si>
  <si>
    <t>Mercadería</t>
  </si>
  <si>
    <t xml:space="preserve">     Cuenta obligada socio Pedro</t>
  </si>
  <si>
    <t xml:space="preserve">     Cuenta obligada socio Juan</t>
  </si>
  <si>
    <t xml:space="preserve">     Cuenta obligada socio Javier</t>
  </si>
  <si>
    <t>G. Por el aporte de los socios</t>
  </si>
  <si>
    <t>Banco</t>
  </si>
  <si>
    <t xml:space="preserve">     Caja</t>
  </si>
  <si>
    <t>G. apertura cuenta corriente</t>
  </si>
  <si>
    <t>Mercaderías</t>
  </si>
  <si>
    <t>IVA CF</t>
  </si>
  <si>
    <t xml:space="preserve">     Proveedores</t>
  </si>
  <si>
    <t>G. Devengo compra F. 5245</t>
  </si>
  <si>
    <t>Fac</t>
  </si>
  <si>
    <t>Comercial…</t>
  </si>
  <si>
    <t>Fact</t>
  </si>
  <si>
    <t>Compra</t>
  </si>
  <si>
    <t>Escritura</t>
  </si>
  <si>
    <t>Aporte</t>
  </si>
  <si>
    <t>Proveedores</t>
  </si>
  <si>
    <t xml:space="preserve">     Banco</t>
  </si>
  <si>
    <t>G. Pago fact. 5245</t>
  </si>
  <si>
    <t>G. Devengo compra F. 5278</t>
  </si>
  <si>
    <t xml:space="preserve">     Mercaderías</t>
  </si>
  <si>
    <t xml:space="preserve">     IVA CF</t>
  </si>
  <si>
    <t>G. Devolución de compra NC 546 F. 5245</t>
  </si>
  <si>
    <t>NC</t>
  </si>
  <si>
    <t>Por la devolución de 20 productos</t>
  </si>
  <si>
    <t>Dev. De compra</t>
  </si>
  <si>
    <t>SA</t>
  </si>
  <si>
    <t>Clientes</t>
  </si>
  <si>
    <t xml:space="preserve">     Ventas</t>
  </si>
  <si>
    <t xml:space="preserve">     IVA DF</t>
  </si>
  <si>
    <t>G. Por el devengo de las ventas según F. 001</t>
  </si>
  <si>
    <t>Costo de ventas</t>
  </si>
  <si>
    <t>G. Por el costo de las ventas según fact. 001</t>
  </si>
  <si>
    <t>Venta</t>
  </si>
  <si>
    <t>Comercial</t>
  </si>
  <si>
    <t xml:space="preserve">     Clientes</t>
  </si>
  <si>
    <t>G. Por el abono del 60% de la fact 001</t>
  </si>
  <si>
    <t>Ventas</t>
  </si>
  <si>
    <t>IVA DF</t>
  </si>
  <si>
    <t>G. Por devolución de venta NC 01 Fac001</t>
  </si>
  <si>
    <t xml:space="preserve">     Costo de ventas</t>
  </si>
  <si>
    <t>Dev. Venta</t>
  </si>
  <si>
    <t>Publicidad pagada por adelantado (12 meses)</t>
  </si>
  <si>
    <t>Consumido 3 meses</t>
  </si>
  <si>
    <t>Publicidad pagada por anticipado</t>
  </si>
  <si>
    <t xml:space="preserve">     Acreedores</t>
  </si>
  <si>
    <t>G. Por el pago anticipado de publicidad anual</t>
  </si>
  <si>
    <t>Acreedores</t>
  </si>
  <si>
    <t>G. por el pago de la fact xxx</t>
  </si>
  <si>
    <t>G. Devengo compra f. 5897</t>
  </si>
  <si>
    <t>G. Devengo flete mercaderías F. 456</t>
  </si>
  <si>
    <t>Flete con  IVA</t>
  </si>
  <si>
    <t>Flete sin IVA</t>
  </si>
  <si>
    <t>Flete por cada unidad</t>
  </si>
  <si>
    <t>Costo unitario incluido el flete</t>
  </si>
  <si>
    <t>nidades compradas</t>
  </si>
  <si>
    <t>precio compra unitario sin iva</t>
  </si>
  <si>
    <t>FA</t>
  </si>
  <si>
    <t>Transportes ..</t>
  </si>
  <si>
    <t>Regularización de IVA</t>
  </si>
  <si>
    <t xml:space="preserve"> (-)</t>
  </si>
  <si>
    <t>IVA POR PAGAR</t>
  </si>
  <si>
    <t xml:space="preserve">     Cliente</t>
  </si>
  <si>
    <t>G. Cliente cancela saldo pendiente</t>
  </si>
  <si>
    <t xml:space="preserve">     IVA POR PAGAR</t>
  </si>
  <si>
    <t>G. Regularización IVA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</si>
</sst>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&quot;$&quot;\-#,##0"/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1" fillId="0" borderId="0" xfId="0" applyFont="1"/>
    <xf numFmtId="0" fontId="0" fillId="0" borderId="6" xfId="0" applyBorder="1"/>
    <xf numFmtId="14" fontId="0" fillId="0" borderId="0" xfId="0" applyNumberFormat="1"/>
    <xf numFmtId="6" fontId="0" fillId="0" borderId="0" xfId="0" applyNumberFormat="1"/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41" fontId="0" fillId="0" borderId="0" xfId="1" applyFont="1"/>
    <xf numFmtId="0" fontId="0" fillId="0" borderId="0" xfId="0" applyFont="1"/>
    <xf numFmtId="41" fontId="0" fillId="0" borderId="0" xfId="1" applyFont="1" applyAlignment="1">
      <alignment vertical="center"/>
    </xf>
    <xf numFmtId="41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12" xfId="0" applyNumberFormat="1" applyBorder="1"/>
    <xf numFmtId="3" fontId="0" fillId="0" borderId="0" xfId="0" applyNumberFormat="1"/>
    <xf numFmtId="3" fontId="2" fillId="0" borderId="11" xfId="0" applyNumberFormat="1" applyFont="1" applyBorder="1" applyAlignment="1">
      <alignment horizontal="center"/>
    </xf>
    <xf numFmtId="3" fontId="0" fillId="0" borderId="12" xfId="0" applyNumberFormat="1" applyBorder="1"/>
    <xf numFmtId="3" fontId="0" fillId="0" borderId="1" xfId="0" applyNumberFormat="1" applyBorder="1"/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0" xfId="0" applyFill="1" applyBorder="1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13" xfId="1" applyFont="1" applyBorder="1"/>
    <xf numFmtId="41" fontId="0" fillId="0" borderId="22" xfId="1" applyFont="1" applyBorder="1"/>
    <xf numFmtId="41" fontId="0" fillId="0" borderId="5" xfId="1" applyFont="1" applyBorder="1"/>
    <xf numFmtId="3" fontId="0" fillId="0" borderId="20" xfId="0" applyNumberFormat="1" applyBorder="1"/>
    <xf numFmtId="3" fontId="0" fillId="2" borderId="0" xfId="0" applyNumberFormat="1" applyFill="1" applyAlignment="1">
      <alignment horizontal="center"/>
    </xf>
    <xf numFmtId="41" fontId="0" fillId="2" borderId="0" xfId="1" applyFont="1" applyFill="1" applyAlignment="1">
      <alignment horizontal="center"/>
    </xf>
    <xf numFmtId="41" fontId="0" fillId="3" borderId="0" xfId="1" applyFont="1" applyFill="1"/>
    <xf numFmtId="0" fontId="0" fillId="3" borderId="0" xfId="0" applyFill="1"/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6" xfId="0" applyNumberFormat="1" applyBorder="1"/>
    <xf numFmtId="0" fontId="0" fillId="0" borderId="3" xfId="0" applyFill="1" applyBorder="1"/>
    <xf numFmtId="0" fontId="0" fillId="0" borderId="3" xfId="0" applyBorder="1"/>
    <xf numFmtId="3" fontId="0" fillId="0" borderId="3" xfId="0" applyNumberForma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35170</xdr:colOff>
      <xdr:row>1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19150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520212</xdr:colOff>
      <xdr:row>20</xdr:row>
      <xdr:rowOff>175846</xdr:rowOff>
    </xdr:from>
    <xdr:to>
      <xdr:col>5</xdr:col>
      <xdr:colOff>666750</xdr:colOff>
      <xdr:row>33</xdr:row>
      <xdr:rowOff>29307</xdr:rowOff>
    </xdr:to>
    <xdr:cxnSp macro="">
      <xdr:nvCxnSpPr>
        <xdr:cNvPr id="3" name="Conector recto de flecha 2"/>
        <xdr:cNvCxnSpPr/>
      </xdr:nvCxnSpPr>
      <xdr:spPr>
        <a:xfrm>
          <a:off x="4330212" y="4103077"/>
          <a:ext cx="146538" cy="23299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1"/>
  <sheetViews>
    <sheetView showGridLines="0" tabSelected="1" topLeftCell="C147" zoomScale="190" zoomScaleNormal="190" workbookViewId="0">
      <selection activeCell="H150" sqref="H150"/>
    </sheetView>
  </sheetViews>
  <sheetFormatPr baseColWidth="10" defaultRowHeight="15" x14ac:dyDescent="0.25"/>
  <cols>
    <col min="1" max="6" width="11.7109375" customWidth="1"/>
    <col min="7" max="8" width="16.7109375" style="41" customWidth="1"/>
    <col min="10" max="10" width="11.42578125" style="28"/>
  </cols>
  <sheetData>
    <row r="1" spans="1:8" ht="57" customHeight="1" x14ac:dyDescent="0.25">
      <c r="B1" s="32" t="s">
        <v>4</v>
      </c>
      <c r="C1" s="32"/>
      <c r="D1" s="32"/>
      <c r="E1" s="32"/>
      <c r="F1" s="32"/>
      <c r="G1" s="32"/>
      <c r="H1" s="32"/>
    </row>
    <row r="3" spans="1:8" x14ac:dyDescent="0.25">
      <c r="A3" s="33" t="s">
        <v>41</v>
      </c>
      <c r="B3" s="33"/>
      <c r="C3" s="33"/>
      <c r="D3" s="33"/>
      <c r="E3" s="33"/>
      <c r="F3" s="33"/>
      <c r="G3" s="33"/>
      <c r="H3" s="33"/>
    </row>
    <row r="7" spans="1:8" x14ac:dyDescent="0.25">
      <c r="A7" s="4" t="s">
        <v>0</v>
      </c>
    </row>
    <row r="8" spans="1:8" ht="6" customHeight="1" x14ac:dyDescent="0.25"/>
    <row r="9" spans="1:8" x14ac:dyDescent="0.25">
      <c r="A9" t="s">
        <v>42</v>
      </c>
    </row>
    <row r="10" spans="1:8" x14ac:dyDescent="0.25">
      <c r="A10" t="s">
        <v>43</v>
      </c>
    </row>
    <row r="12" spans="1:8" x14ac:dyDescent="0.25">
      <c r="A12" s="8" t="s">
        <v>1</v>
      </c>
      <c r="B12" s="34" t="s">
        <v>2</v>
      </c>
      <c r="C12" s="34"/>
      <c r="D12" s="34"/>
      <c r="E12" s="34"/>
      <c r="F12" s="34"/>
      <c r="G12" s="34"/>
      <c r="H12" s="34"/>
    </row>
    <row r="13" spans="1:8" x14ac:dyDescent="0.25">
      <c r="A13" s="6">
        <v>44563</v>
      </c>
      <c r="B13" t="s">
        <v>44</v>
      </c>
    </row>
    <row r="14" spans="1:8" x14ac:dyDescent="0.25">
      <c r="A14" s="6"/>
    </row>
    <row r="15" spans="1:8" x14ac:dyDescent="0.25">
      <c r="A15" s="6"/>
      <c r="B15" t="s">
        <v>45</v>
      </c>
    </row>
    <row r="16" spans="1:8" x14ac:dyDescent="0.25">
      <c r="B16" t="s">
        <v>46</v>
      </c>
    </row>
    <row r="17" spans="1:11" x14ac:dyDescent="0.25">
      <c r="B17" t="s">
        <v>47</v>
      </c>
    </row>
    <row r="18" spans="1:11" x14ac:dyDescent="0.25">
      <c r="B18" t="s">
        <v>48</v>
      </c>
    </row>
    <row r="19" spans="1:11" ht="6" customHeight="1" x14ac:dyDescent="0.25"/>
    <row r="20" spans="1:11" x14ac:dyDescent="0.25">
      <c r="A20" s="6">
        <f>+A13+2</f>
        <v>44565</v>
      </c>
      <c r="B20" t="s">
        <v>49</v>
      </c>
    </row>
    <row r="21" spans="1:11" ht="6" customHeight="1" x14ac:dyDescent="0.25"/>
    <row r="22" spans="1:11" x14ac:dyDescent="0.25">
      <c r="A22" s="6">
        <f>+A20+1</f>
        <v>44566</v>
      </c>
      <c r="B22" t="s">
        <v>50</v>
      </c>
    </row>
    <row r="23" spans="1:11" x14ac:dyDescent="0.25">
      <c r="B23" t="s">
        <v>3</v>
      </c>
      <c r="K23" s="31"/>
    </row>
    <row r="24" spans="1:11" ht="6" customHeight="1" x14ac:dyDescent="0.25"/>
    <row r="25" spans="1:11" x14ac:dyDescent="0.25">
      <c r="A25" s="6">
        <f>+A22+2</f>
        <v>44568</v>
      </c>
      <c r="B25" t="s">
        <v>52</v>
      </c>
    </row>
    <row r="26" spans="1:11" x14ac:dyDescent="0.25">
      <c r="B26" t="s">
        <v>51</v>
      </c>
      <c r="K26" s="31"/>
    </row>
    <row r="27" spans="1:11" ht="6" customHeight="1" x14ac:dyDescent="0.25"/>
    <row r="28" spans="1:11" x14ac:dyDescent="0.25">
      <c r="A28" s="6">
        <f>+A25+2</f>
        <v>44570</v>
      </c>
      <c r="B28" t="s">
        <v>53</v>
      </c>
    </row>
    <row r="29" spans="1:11" x14ac:dyDescent="0.25">
      <c r="B29" s="7" t="s">
        <v>54</v>
      </c>
      <c r="K29" s="31"/>
    </row>
    <row r="30" spans="1:11" ht="6" customHeight="1" x14ac:dyDescent="0.25"/>
    <row r="31" spans="1:11" x14ac:dyDescent="0.25">
      <c r="A31" s="6">
        <f>+A28+1</f>
        <v>44571</v>
      </c>
      <c r="B31" t="s">
        <v>64</v>
      </c>
    </row>
    <row r="32" spans="1:11" x14ac:dyDescent="0.25">
      <c r="B32" t="s">
        <v>59</v>
      </c>
    </row>
    <row r="33" spans="1:10" ht="6" customHeight="1" x14ac:dyDescent="0.25"/>
    <row r="34" spans="1:10" x14ac:dyDescent="0.25">
      <c r="A34" s="6">
        <f>+A31+1</f>
        <v>44572</v>
      </c>
      <c r="B34" t="s">
        <v>57</v>
      </c>
    </row>
    <row r="35" spans="1:10" x14ac:dyDescent="0.25">
      <c r="B35" t="s">
        <v>58</v>
      </c>
    </row>
    <row r="36" spans="1:10" ht="6" customHeight="1" x14ac:dyDescent="0.25"/>
    <row r="37" spans="1:10" x14ac:dyDescent="0.25">
      <c r="A37" s="6">
        <f>+A34+3</f>
        <v>44575</v>
      </c>
      <c r="B37" t="s">
        <v>55</v>
      </c>
    </row>
    <row r="38" spans="1:10" x14ac:dyDescent="0.25">
      <c r="B38" t="s">
        <v>56</v>
      </c>
    </row>
    <row r="39" spans="1:10" ht="6" customHeight="1" x14ac:dyDescent="0.25"/>
    <row r="40" spans="1:10" x14ac:dyDescent="0.25">
      <c r="A40" s="6">
        <f>+A37+10</f>
        <v>44585</v>
      </c>
      <c r="B40" t="s">
        <v>60</v>
      </c>
      <c r="J40"/>
    </row>
    <row r="41" spans="1:10" x14ac:dyDescent="0.25">
      <c r="A41" s="6"/>
      <c r="B41" t="s">
        <v>61</v>
      </c>
      <c r="J41"/>
    </row>
    <row r="42" spans="1:10" x14ac:dyDescent="0.25">
      <c r="A42" s="6"/>
      <c r="B42" t="s">
        <v>62</v>
      </c>
      <c r="J42"/>
    </row>
    <row r="43" spans="1:10" x14ac:dyDescent="0.25">
      <c r="B43" s="29" t="s">
        <v>63</v>
      </c>
      <c r="J43"/>
    </row>
    <row r="44" spans="1:10" ht="6" customHeight="1" x14ac:dyDescent="0.25"/>
    <row r="45" spans="1:10" x14ac:dyDescent="0.25">
      <c r="A45" s="6">
        <f>+A40+1</f>
        <v>44586</v>
      </c>
      <c r="B45" t="s">
        <v>65</v>
      </c>
    </row>
    <row r="46" spans="1:10" ht="6" customHeight="1" x14ac:dyDescent="0.25"/>
    <row r="47" spans="1:10" x14ac:dyDescent="0.25">
      <c r="A47" s="6">
        <v>44592</v>
      </c>
      <c r="B47" t="s">
        <v>66</v>
      </c>
    </row>
    <row r="59" spans="1:8" x14ac:dyDescent="0.25">
      <c r="A59" s="4" t="s">
        <v>5</v>
      </c>
    </row>
    <row r="60" spans="1:8" ht="15.75" thickBot="1" x14ac:dyDescent="0.3"/>
    <row r="61" spans="1:8" ht="15.75" thickBot="1" x14ac:dyDescent="0.3">
      <c r="A61" s="9" t="s">
        <v>6</v>
      </c>
      <c r="B61" s="11" t="s">
        <v>7</v>
      </c>
      <c r="C61" s="35" t="s">
        <v>8</v>
      </c>
      <c r="D61" s="35"/>
      <c r="E61" s="35"/>
      <c r="F61" s="35"/>
      <c r="G61" s="42" t="s">
        <v>9</v>
      </c>
      <c r="H61" s="42" t="s">
        <v>10</v>
      </c>
    </row>
    <row r="62" spans="1:8" x14ac:dyDescent="0.25">
      <c r="A62" s="10"/>
      <c r="B62" s="13"/>
      <c r="G62" s="43"/>
      <c r="H62" s="43"/>
    </row>
    <row r="63" spans="1:8" x14ac:dyDescent="0.25">
      <c r="A63" s="10">
        <v>1</v>
      </c>
      <c r="B63" s="40">
        <v>44563</v>
      </c>
      <c r="C63" t="s">
        <v>67</v>
      </c>
      <c r="G63" s="43">
        <v>5000000</v>
      </c>
      <c r="H63" s="43"/>
    </row>
    <row r="64" spans="1:8" x14ac:dyDescent="0.25">
      <c r="A64" s="10"/>
      <c r="B64" s="12"/>
      <c r="C64" t="s">
        <v>68</v>
      </c>
      <c r="G64" s="43">
        <f>+G63</f>
        <v>5000000</v>
      </c>
      <c r="H64" s="43"/>
    </row>
    <row r="65" spans="1:8" x14ac:dyDescent="0.25">
      <c r="A65" s="10"/>
      <c r="B65" s="12"/>
      <c r="C65" t="s">
        <v>69</v>
      </c>
      <c r="G65" s="43">
        <f>+G64</f>
        <v>5000000</v>
      </c>
      <c r="H65" s="43"/>
    </row>
    <row r="66" spans="1:8" x14ac:dyDescent="0.25">
      <c r="A66" s="10"/>
      <c r="B66" s="12"/>
      <c r="C66" t="s">
        <v>70</v>
      </c>
      <c r="G66" s="43"/>
      <c r="H66" s="43">
        <v>15000000</v>
      </c>
    </row>
    <row r="67" spans="1:8" x14ac:dyDescent="0.25">
      <c r="A67" s="10"/>
      <c r="B67" s="12"/>
      <c r="C67" t="s">
        <v>71</v>
      </c>
      <c r="G67" s="43"/>
      <c r="H67" s="43"/>
    </row>
    <row r="68" spans="1:8" x14ac:dyDescent="0.25">
      <c r="A68" s="10"/>
      <c r="B68" s="12"/>
      <c r="G68" s="43"/>
      <c r="H68" s="43"/>
    </row>
    <row r="69" spans="1:8" x14ac:dyDescent="0.25">
      <c r="A69" s="10">
        <v>2</v>
      </c>
      <c r="B69" s="40">
        <v>44563</v>
      </c>
      <c r="C69" t="s">
        <v>72</v>
      </c>
      <c r="G69" s="43">
        <f>5000000+3000000+1000000</f>
        <v>9000000</v>
      </c>
      <c r="H69" s="43"/>
    </row>
    <row r="70" spans="1:8" x14ac:dyDescent="0.25">
      <c r="A70" s="10"/>
      <c r="B70" s="12"/>
      <c r="C70" t="s">
        <v>73</v>
      </c>
      <c r="G70" s="43">
        <v>2000000</v>
      </c>
      <c r="H70" s="43"/>
    </row>
    <row r="71" spans="1:8" x14ac:dyDescent="0.25">
      <c r="A71" s="10"/>
      <c r="B71" s="12"/>
      <c r="C71" t="s">
        <v>74</v>
      </c>
      <c r="G71" s="43">
        <v>3000000</v>
      </c>
      <c r="H71" s="43"/>
    </row>
    <row r="72" spans="1:8" x14ac:dyDescent="0.25">
      <c r="A72" s="10"/>
      <c r="B72" s="12"/>
      <c r="C72" t="s">
        <v>75</v>
      </c>
      <c r="G72" s="43">
        <f>100*10000</f>
        <v>1000000</v>
      </c>
      <c r="H72" s="43"/>
    </row>
    <row r="73" spans="1:8" x14ac:dyDescent="0.25">
      <c r="A73" s="10"/>
      <c r="B73" s="12"/>
      <c r="C73" t="s">
        <v>76</v>
      </c>
      <c r="G73" s="43"/>
      <c r="H73" s="43">
        <v>5000000</v>
      </c>
    </row>
    <row r="74" spans="1:8" x14ac:dyDescent="0.25">
      <c r="A74" s="10"/>
      <c r="B74" s="12"/>
      <c r="C74" t="s">
        <v>77</v>
      </c>
      <c r="G74" s="43"/>
      <c r="H74" s="43">
        <f>+H73</f>
        <v>5000000</v>
      </c>
    </row>
    <row r="75" spans="1:8" x14ac:dyDescent="0.25">
      <c r="A75" s="10"/>
      <c r="B75" s="12"/>
      <c r="C75" t="s">
        <v>78</v>
      </c>
      <c r="G75" s="43"/>
      <c r="H75" s="43">
        <f>+H74</f>
        <v>5000000</v>
      </c>
    </row>
    <row r="76" spans="1:8" x14ac:dyDescent="0.25">
      <c r="A76" s="10"/>
      <c r="B76" s="12"/>
      <c r="C76" t="s">
        <v>79</v>
      </c>
      <c r="G76" s="43"/>
      <c r="H76" s="43"/>
    </row>
    <row r="77" spans="1:8" x14ac:dyDescent="0.25">
      <c r="A77" s="10"/>
      <c r="B77" s="12"/>
      <c r="G77" s="43"/>
      <c r="H77" s="43"/>
    </row>
    <row r="78" spans="1:8" x14ac:dyDescent="0.25">
      <c r="A78" s="10">
        <v>3</v>
      </c>
      <c r="B78" s="40">
        <v>44565</v>
      </c>
      <c r="C78" t="s">
        <v>80</v>
      </c>
      <c r="G78" s="43">
        <f>+G69*0.9</f>
        <v>8100000</v>
      </c>
      <c r="H78" s="43"/>
    </row>
    <row r="79" spans="1:8" x14ac:dyDescent="0.25">
      <c r="A79" s="10"/>
      <c r="B79" s="12"/>
      <c r="C79" t="s">
        <v>81</v>
      </c>
      <c r="G79" s="43"/>
      <c r="H79" s="43">
        <f>+G78</f>
        <v>8100000</v>
      </c>
    </row>
    <row r="80" spans="1:8" x14ac:dyDescent="0.25">
      <c r="A80" s="10"/>
      <c r="B80" s="12"/>
      <c r="C80" t="s">
        <v>82</v>
      </c>
      <c r="G80" s="43"/>
      <c r="H80" s="43"/>
    </row>
    <row r="81" spans="1:11" x14ac:dyDescent="0.25">
      <c r="A81" s="10"/>
      <c r="B81" s="12"/>
      <c r="G81" s="43"/>
      <c r="H81" s="43"/>
    </row>
    <row r="82" spans="1:11" x14ac:dyDescent="0.25">
      <c r="A82" s="10">
        <v>4</v>
      </c>
      <c r="B82" s="40">
        <v>44566</v>
      </c>
      <c r="C82" t="s">
        <v>83</v>
      </c>
      <c r="G82" s="43">
        <f>200*10500</f>
        <v>2100000</v>
      </c>
      <c r="H82" s="43"/>
    </row>
    <row r="83" spans="1:11" x14ac:dyDescent="0.25">
      <c r="A83" s="10"/>
      <c r="B83" s="12"/>
      <c r="C83" t="s">
        <v>84</v>
      </c>
      <c r="G83" s="43">
        <f>+G82*0.19</f>
        <v>399000</v>
      </c>
      <c r="H83" s="43"/>
    </row>
    <row r="84" spans="1:11" x14ac:dyDescent="0.25">
      <c r="A84" s="10"/>
      <c r="B84" s="12"/>
      <c r="C84" t="s">
        <v>85</v>
      </c>
      <c r="G84" s="43"/>
      <c r="H84" s="43">
        <f>+G82+G83</f>
        <v>2499000</v>
      </c>
    </row>
    <row r="85" spans="1:11" x14ac:dyDescent="0.25">
      <c r="A85" s="10"/>
      <c r="B85" s="12"/>
      <c r="C85" t="s">
        <v>86</v>
      </c>
      <c r="G85" s="43"/>
      <c r="H85" s="43"/>
    </row>
    <row r="86" spans="1:11" x14ac:dyDescent="0.25">
      <c r="A86" s="10"/>
      <c r="B86" s="12"/>
      <c r="G86" s="43"/>
      <c r="H86" s="43"/>
    </row>
    <row r="87" spans="1:11" x14ac:dyDescent="0.25">
      <c r="A87" s="10">
        <v>5</v>
      </c>
      <c r="B87" s="40">
        <f>+B82</f>
        <v>44566</v>
      </c>
      <c r="C87" t="s">
        <v>93</v>
      </c>
      <c r="G87" s="43">
        <f>+H84</f>
        <v>2499000</v>
      </c>
      <c r="H87" s="43"/>
    </row>
    <row r="88" spans="1:11" x14ac:dyDescent="0.25">
      <c r="A88" s="10"/>
      <c r="B88" s="12"/>
      <c r="C88" t="s">
        <v>94</v>
      </c>
      <c r="G88" s="43"/>
      <c r="H88" s="43">
        <f>+G87</f>
        <v>2499000</v>
      </c>
      <c r="J88" s="56" t="s">
        <v>93</v>
      </c>
      <c r="K88" s="56"/>
    </row>
    <row r="89" spans="1:11" x14ac:dyDescent="0.25">
      <c r="A89" s="10"/>
      <c r="B89" s="12"/>
      <c r="C89" t="s">
        <v>95</v>
      </c>
      <c r="G89" s="43"/>
      <c r="H89" s="43"/>
      <c r="J89" s="57">
        <f>+G87</f>
        <v>2499000</v>
      </c>
      <c r="K89" s="41">
        <f>+H84</f>
        <v>2499000</v>
      </c>
    </row>
    <row r="90" spans="1:11" x14ac:dyDescent="0.25">
      <c r="A90" s="10"/>
      <c r="B90" s="12"/>
      <c r="G90" s="43"/>
      <c r="H90" s="43"/>
      <c r="J90" s="58">
        <f>+G96</f>
        <v>249900</v>
      </c>
      <c r="K90" s="41">
        <f>+H93</f>
        <v>1273300</v>
      </c>
    </row>
    <row r="91" spans="1:11" x14ac:dyDescent="0.25">
      <c r="A91" s="10">
        <v>6</v>
      </c>
      <c r="B91" s="40">
        <v>44568</v>
      </c>
      <c r="C91" t="s">
        <v>83</v>
      </c>
      <c r="G91" s="43">
        <f>100*10700</f>
        <v>1070000</v>
      </c>
      <c r="H91" s="43"/>
      <c r="J91" s="58"/>
    </row>
    <row r="92" spans="1:11" x14ac:dyDescent="0.25">
      <c r="A92" s="10"/>
      <c r="B92" s="12"/>
      <c r="C92" t="s">
        <v>84</v>
      </c>
      <c r="G92" s="43">
        <f>+G91*0.19</f>
        <v>203300</v>
      </c>
      <c r="H92" s="43"/>
      <c r="J92" s="57">
        <f>SUM(J89:J91)</f>
        <v>2748900</v>
      </c>
      <c r="K92" s="60">
        <f>SUM(K89:K91)</f>
        <v>3772300</v>
      </c>
    </row>
    <row r="93" spans="1:11" x14ac:dyDescent="0.25">
      <c r="A93" s="10"/>
      <c r="B93" s="12"/>
      <c r="C93" t="s">
        <v>85</v>
      </c>
      <c r="G93" s="43"/>
      <c r="H93" s="43">
        <f>+G91+G92</f>
        <v>1273300</v>
      </c>
      <c r="J93" s="59">
        <f>+K92-J92</f>
        <v>1023400</v>
      </c>
    </row>
    <row r="94" spans="1:11" x14ac:dyDescent="0.25">
      <c r="A94" s="10"/>
      <c r="B94" s="12"/>
      <c r="C94" t="s">
        <v>96</v>
      </c>
      <c r="G94" s="43"/>
      <c r="H94" s="43"/>
      <c r="J94" s="54" t="s">
        <v>103</v>
      </c>
    </row>
    <row r="95" spans="1:11" x14ac:dyDescent="0.25">
      <c r="A95" s="10"/>
      <c r="B95" s="12"/>
      <c r="G95" s="43"/>
      <c r="H95" s="43"/>
    </row>
    <row r="96" spans="1:11" x14ac:dyDescent="0.25">
      <c r="A96" s="10">
        <v>7</v>
      </c>
      <c r="B96" s="40">
        <v>44570</v>
      </c>
      <c r="C96" t="s">
        <v>93</v>
      </c>
      <c r="G96" s="43">
        <f>+H97+H98</f>
        <v>249900</v>
      </c>
      <c r="H96" s="43"/>
    </row>
    <row r="97" spans="1:8" x14ac:dyDescent="0.25">
      <c r="A97" s="10"/>
      <c r="B97" s="12"/>
      <c r="C97" t="s">
        <v>97</v>
      </c>
      <c r="G97" s="43"/>
      <c r="H97" s="43">
        <f>20*10500</f>
        <v>210000</v>
      </c>
    </row>
    <row r="98" spans="1:8" x14ac:dyDescent="0.25">
      <c r="A98" s="10"/>
      <c r="B98" s="12"/>
      <c r="C98" t="s">
        <v>98</v>
      </c>
      <c r="G98" s="43"/>
      <c r="H98" s="43">
        <f>+H97*0.19</f>
        <v>39900</v>
      </c>
    </row>
    <row r="99" spans="1:8" x14ac:dyDescent="0.25">
      <c r="A99" s="10"/>
      <c r="B99" s="12"/>
      <c r="C99" t="s">
        <v>99</v>
      </c>
      <c r="G99" s="43"/>
      <c r="H99" s="43"/>
    </row>
    <row r="100" spans="1:8" x14ac:dyDescent="0.25">
      <c r="A100" s="10"/>
      <c r="B100" s="12"/>
      <c r="G100" s="43"/>
      <c r="H100" s="43"/>
    </row>
    <row r="101" spans="1:8" x14ac:dyDescent="0.25">
      <c r="A101" s="10">
        <v>8</v>
      </c>
      <c r="B101" s="40">
        <v>44571</v>
      </c>
      <c r="C101" t="s">
        <v>104</v>
      </c>
      <c r="G101" s="43">
        <f>+H102+H103</f>
        <v>6699105</v>
      </c>
      <c r="H101" s="43"/>
    </row>
    <row r="102" spans="1:8" x14ac:dyDescent="0.25">
      <c r="A102" s="10"/>
      <c r="B102" s="12"/>
      <c r="C102" t="s">
        <v>105</v>
      </c>
      <c r="G102" s="43"/>
      <c r="H102" s="43">
        <f>+H107*1.8</f>
        <v>5629500</v>
      </c>
    </row>
    <row r="103" spans="1:8" x14ac:dyDescent="0.25">
      <c r="A103" s="10"/>
      <c r="B103" s="12"/>
      <c r="C103" t="s">
        <v>106</v>
      </c>
      <c r="G103" s="43"/>
      <c r="H103" s="43">
        <f>+H102*0.19</f>
        <v>1069605</v>
      </c>
    </row>
    <row r="104" spans="1:8" x14ac:dyDescent="0.25">
      <c r="A104" s="10"/>
      <c r="B104" s="12"/>
      <c r="C104" t="s">
        <v>107</v>
      </c>
      <c r="G104" s="43"/>
      <c r="H104" s="43"/>
    </row>
    <row r="105" spans="1:8" x14ac:dyDescent="0.25">
      <c r="A105" s="10"/>
      <c r="B105" s="12"/>
      <c r="G105" s="43"/>
      <c r="H105" s="43"/>
    </row>
    <row r="106" spans="1:8" x14ac:dyDescent="0.25">
      <c r="A106" s="10">
        <v>9</v>
      </c>
      <c r="B106" s="40">
        <v>44571</v>
      </c>
      <c r="C106" t="s">
        <v>108</v>
      </c>
      <c r="G106" s="43">
        <f>+'T. Inventario'!L17</f>
        <v>3127500</v>
      </c>
      <c r="H106" s="43"/>
    </row>
    <row r="107" spans="1:8" x14ac:dyDescent="0.25">
      <c r="A107" s="10"/>
      <c r="B107" s="12"/>
      <c r="C107" t="s">
        <v>97</v>
      </c>
      <c r="G107" s="43"/>
      <c r="H107" s="43">
        <f>+G106</f>
        <v>3127500</v>
      </c>
    </row>
    <row r="108" spans="1:8" x14ac:dyDescent="0.25">
      <c r="A108" s="10"/>
      <c r="B108" s="12"/>
      <c r="C108" t="s">
        <v>109</v>
      </c>
      <c r="G108" s="43"/>
      <c r="H108" s="43"/>
    </row>
    <row r="109" spans="1:8" x14ac:dyDescent="0.25">
      <c r="A109" s="10"/>
      <c r="B109" s="12"/>
      <c r="G109" s="43"/>
      <c r="H109" s="43"/>
    </row>
    <row r="110" spans="1:8" x14ac:dyDescent="0.25">
      <c r="A110" s="10"/>
      <c r="B110" s="12"/>
      <c r="G110" s="43"/>
      <c r="H110" s="43"/>
    </row>
    <row r="111" spans="1:8" x14ac:dyDescent="0.25">
      <c r="A111" s="3"/>
      <c r="B111" s="14"/>
      <c r="C111" s="36" t="s">
        <v>13</v>
      </c>
      <c r="D111" s="37"/>
      <c r="E111" s="37"/>
      <c r="F111" s="38"/>
      <c r="G111" s="44">
        <f>SUM(G62:G110)</f>
        <v>54447805</v>
      </c>
      <c r="H111" s="44">
        <f>SUM(H62:H110)</f>
        <v>54447805</v>
      </c>
    </row>
    <row r="113" spans="1:8" x14ac:dyDescent="0.25">
      <c r="A113" s="4" t="s">
        <v>11</v>
      </c>
    </row>
    <row r="114" spans="1:8" ht="15.75" thickBot="1" x14ac:dyDescent="0.3"/>
    <row r="115" spans="1:8" ht="15.75" thickBot="1" x14ac:dyDescent="0.3">
      <c r="A115" s="9" t="s">
        <v>6</v>
      </c>
      <c r="B115" s="11" t="s">
        <v>7</v>
      </c>
      <c r="C115" s="35" t="s">
        <v>8</v>
      </c>
      <c r="D115" s="35"/>
      <c r="E115" s="35"/>
      <c r="F115" s="35"/>
      <c r="G115" s="42" t="s">
        <v>9</v>
      </c>
      <c r="H115" s="42" t="s">
        <v>10</v>
      </c>
    </row>
    <row r="116" spans="1:8" x14ac:dyDescent="0.25">
      <c r="A116" s="10"/>
      <c r="B116" s="13"/>
      <c r="G116" s="43"/>
      <c r="H116" s="43"/>
    </row>
    <row r="117" spans="1:8" x14ac:dyDescent="0.25">
      <c r="A117" s="10">
        <v>10</v>
      </c>
      <c r="B117" s="40">
        <v>44571</v>
      </c>
      <c r="C117" t="s">
        <v>72</v>
      </c>
      <c r="G117" s="43">
        <f>+G101*0.6</f>
        <v>4019463</v>
      </c>
      <c r="H117" s="43"/>
    </row>
    <row r="118" spans="1:8" x14ac:dyDescent="0.25">
      <c r="A118" s="10"/>
      <c r="B118" s="12"/>
      <c r="C118" t="s">
        <v>112</v>
      </c>
      <c r="G118" s="43"/>
      <c r="H118" s="43">
        <f>+G117</f>
        <v>4019463</v>
      </c>
    </row>
    <row r="119" spans="1:8" x14ac:dyDescent="0.25">
      <c r="A119" s="10"/>
      <c r="B119" s="12"/>
      <c r="C119" t="s">
        <v>113</v>
      </c>
      <c r="G119" s="43"/>
      <c r="H119" s="43"/>
    </row>
    <row r="120" spans="1:8" x14ac:dyDescent="0.25">
      <c r="A120" s="10"/>
      <c r="B120" s="12"/>
      <c r="G120" s="43"/>
      <c r="H120" s="43"/>
    </row>
    <row r="121" spans="1:8" x14ac:dyDescent="0.25">
      <c r="A121" s="10">
        <v>11</v>
      </c>
      <c r="B121" s="40">
        <v>44572</v>
      </c>
      <c r="C121" t="s">
        <v>114</v>
      </c>
      <c r="G121" s="43">
        <f>+H127*1.8</f>
        <v>187650</v>
      </c>
      <c r="H121" s="43"/>
    </row>
    <row r="122" spans="1:8" x14ac:dyDescent="0.25">
      <c r="A122" s="10"/>
      <c r="B122" s="12"/>
      <c r="C122" t="s">
        <v>115</v>
      </c>
      <c r="G122" s="43">
        <f>+G121*0.19</f>
        <v>35653.5</v>
      </c>
      <c r="H122" s="43"/>
    </row>
    <row r="123" spans="1:8" x14ac:dyDescent="0.25">
      <c r="A123" s="10"/>
      <c r="B123" s="12"/>
      <c r="C123" t="s">
        <v>112</v>
      </c>
      <c r="G123" s="43"/>
      <c r="H123" s="43">
        <f>+G121+G122</f>
        <v>223303.5</v>
      </c>
    </row>
    <row r="124" spans="1:8" x14ac:dyDescent="0.25">
      <c r="A124" s="10"/>
      <c r="B124" s="12"/>
      <c r="C124" t="s">
        <v>116</v>
      </c>
      <c r="G124" s="43"/>
      <c r="H124" s="43"/>
    </row>
    <row r="125" spans="1:8" x14ac:dyDescent="0.25">
      <c r="A125" s="10"/>
      <c r="B125" s="12"/>
      <c r="G125" s="43"/>
      <c r="H125" s="43"/>
    </row>
    <row r="126" spans="1:8" x14ac:dyDescent="0.25">
      <c r="A126" s="10">
        <v>12</v>
      </c>
      <c r="B126" s="40">
        <f>+B121</f>
        <v>44572</v>
      </c>
      <c r="C126" t="s">
        <v>83</v>
      </c>
      <c r="G126" s="43">
        <f>+'T. Inventario'!K19</f>
        <v>104250</v>
      </c>
      <c r="H126" s="43"/>
    </row>
    <row r="127" spans="1:8" x14ac:dyDescent="0.25">
      <c r="A127" s="10"/>
      <c r="B127" s="12"/>
      <c r="C127" t="s">
        <v>117</v>
      </c>
      <c r="G127" s="43"/>
      <c r="H127" s="43">
        <f>+G126</f>
        <v>104250</v>
      </c>
    </row>
    <row r="128" spans="1:8" x14ac:dyDescent="0.25">
      <c r="A128" s="10"/>
      <c r="B128" s="12"/>
      <c r="C128" t="s">
        <v>116</v>
      </c>
      <c r="G128" s="43"/>
      <c r="H128" s="43"/>
    </row>
    <row r="129" spans="1:16" x14ac:dyDescent="0.25">
      <c r="A129" s="10"/>
      <c r="B129" s="12"/>
      <c r="G129" s="43"/>
      <c r="H129" s="43"/>
    </row>
    <row r="130" spans="1:16" x14ac:dyDescent="0.25">
      <c r="A130" s="10">
        <v>13</v>
      </c>
      <c r="B130" s="40">
        <v>44575</v>
      </c>
      <c r="C130" t="s">
        <v>121</v>
      </c>
      <c r="G130" s="43">
        <f>800000*0.8</f>
        <v>640000</v>
      </c>
      <c r="H130" s="43"/>
      <c r="J130" s="62" t="s">
        <v>119</v>
      </c>
      <c r="K130" s="62"/>
      <c r="L130" s="62"/>
      <c r="M130" s="62"/>
      <c r="N130" s="62"/>
      <c r="O130">
        <f>800000*0.8</f>
        <v>640000</v>
      </c>
      <c r="P130">
        <f>+O130/12</f>
        <v>53333.333333333336</v>
      </c>
    </row>
    <row r="131" spans="1:16" x14ac:dyDescent="0.25">
      <c r="A131" s="10"/>
      <c r="B131" s="12"/>
      <c r="C131" t="s">
        <v>84</v>
      </c>
      <c r="G131" s="43">
        <f>+G130*0.19</f>
        <v>121600</v>
      </c>
      <c r="H131" s="43"/>
      <c r="J131" s="63" t="s">
        <v>120</v>
      </c>
      <c r="K131" s="64"/>
    </row>
    <row r="132" spans="1:16" x14ac:dyDescent="0.25">
      <c r="A132" s="10"/>
      <c r="B132" s="12"/>
      <c r="C132" t="s">
        <v>122</v>
      </c>
      <c r="G132" s="43"/>
      <c r="H132" s="43">
        <f>+G130+G131</f>
        <v>761600</v>
      </c>
      <c r="J132" s="55">
        <f>3*P130</f>
        <v>160000</v>
      </c>
      <c r="K132" s="55"/>
      <c r="L132" s="31">
        <f>+O130-J132</f>
        <v>480000</v>
      </c>
    </row>
    <row r="133" spans="1:16" x14ac:dyDescent="0.25">
      <c r="A133" s="10"/>
      <c r="B133" s="12"/>
      <c r="C133" t="s">
        <v>123</v>
      </c>
      <c r="G133" s="43"/>
      <c r="H133" s="43"/>
    </row>
    <row r="134" spans="1:16" x14ac:dyDescent="0.25">
      <c r="A134" s="10"/>
      <c r="B134" s="12"/>
      <c r="G134" s="43"/>
      <c r="H134" s="43"/>
    </row>
    <row r="135" spans="1:16" x14ac:dyDescent="0.25">
      <c r="A135" s="10">
        <v>14</v>
      </c>
      <c r="B135" s="40">
        <f>+B130</f>
        <v>44575</v>
      </c>
      <c r="C135" t="s">
        <v>124</v>
      </c>
      <c r="G135" s="43">
        <f>+H132</f>
        <v>761600</v>
      </c>
      <c r="H135" s="43"/>
    </row>
    <row r="136" spans="1:16" x14ac:dyDescent="0.25">
      <c r="A136" s="10"/>
      <c r="B136" s="12"/>
      <c r="C136" t="s">
        <v>94</v>
      </c>
      <c r="G136" s="43"/>
      <c r="H136" s="43">
        <f>+G135</f>
        <v>761600</v>
      </c>
    </row>
    <row r="137" spans="1:16" x14ac:dyDescent="0.25">
      <c r="A137" s="10"/>
      <c r="B137" s="12"/>
      <c r="C137" t="s">
        <v>125</v>
      </c>
      <c r="G137" s="43"/>
      <c r="H137" s="43"/>
    </row>
    <row r="138" spans="1:16" x14ac:dyDescent="0.25">
      <c r="A138" s="10"/>
      <c r="B138" s="12"/>
      <c r="G138" s="43"/>
      <c r="H138" s="43"/>
    </row>
    <row r="139" spans="1:16" x14ac:dyDescent="0.25">
      <c r="A139" s="10">
        <v>15</v>
      </c>
      <c r="B139" s="40">
        <v>44585</v>
      </c>
      <c r="C139" t="s">
        <v>83</v>
      </c>
      <c r="G139" s="43">
        <f>50*10200</f>
        <v>510000</v>
      </c>
      <c r="H139" s="43"/>
    </row>
    <row r="140" spans="1:16" x14ac:dyDescent="0.25">
      <c r="A140" s="10"/>
      <c r="B140" s="12"/>
      <c r="C140" t="s">
        <v>84</v>
      </c>
      <c r="G140" s="43">
        <f>+G139*0.19</f>
        <v>96900</v>
      </c>
      <c r="H140" s="43"/>
    </row>
    <row r="141" spans="1:16" x14ac:dyDescent="0.25">
      <c r="A141" s="10"/>
      <c r="B141" s="12"/>
      <c r="C141" t="s">
        <v>85</v>
      </c>
      <c r="G141" s="43"/>
      <c r="H141" s="43">
        <f>+G139+G140</f>
        <v>606900</v>
      </c>
    </row>
    <row r="142" spans="1:16" x14ac:dyDescent="0.25">
      <c r="A142" s="10"/>
      <c r="B142" s="12"/>
      <c r="C142" t="s">
        <v>126</v>
      </c>
      <c r="G142" s="43"/>
      <c r="H142" s="43"/>
    </row>
    <row r="143" spans="1:16" x14ac:dyDescent="0.25">
      <c r="A143" s="10"/>
      <c r="B143" s="12"/>
      <c r="G143" s="43"/>
      <c r="H143" s="43"/>
    </row>
    <row r="144" spans="1:16" x14ac:dyDescent="0.25">
      <c r="A144" s="10">
        <v>15</v>
      </c>
      <c r="B144" s="40">
        <f>+B139</f>
        <v>44585</v>
      </c>
      <c r="C144" t="s">
        <v>83</v>
      </c>
      <c r="G144" s="43">
        <f>35700/1.19</f>
        <v>30000</v>
      </c>
      <c r="H144" s="43"/>
    </row>
    <row r="145" spans="1:11" x14ac:dyDescent="0.25">
      <c r="A145" s="10"/>
      <c r="B145" s="12"/>
      <c r="C145" t="s">
        <v>84</v>
      </c>
      <c r="G145" s="43">
        <f>+G144*0.19</f>
        <v>5700</v>
      </c>
      <c r="H145" s="43"/>
    </row>
    <row r="146" spans="1:11" x14ac:dyDescent="0.25">
      <c r="A146" s="10"/>
      <c r="B146" s="12"/>
      <c r="C146" t="s">
        <v>85</v>
      </c>
      <c r="G146" s="43"/>
      <c r="H146" s="43">
        <f>+G144+G145</f>
        <v>35700</v>
      </c>
    </row>
    <row r="147" spans="1:11" x14ac:dyDescent="0.25">
      <c r="A147" s="10"/>
      <c r="B147" s="12"/>
      <c r="C147" t="s">
        <v>127</v>
      </c>
      <c r="G147" s="43"/>
      <c r="H147" s="43"/>
    </row>
    <row r="148" spans="1:11" x14ac:dyDescent="0.25">
      <c r="A148" s="10"/>
      <c r="B148" s="12"/>
      <c r="G148" s="43"/>
      <c r="H148" s="43"/>
      <c r="J148" s="56" t="s">
        <v>104</v>
      </c>
      <c r="K148" s="56"/>
    </row>
    <row r="149" spans="1:11" x14ac:dyDescent="0.25">
      <c r="A149" s="10">
        <v>16</v>
      </c>
      <c r="B149" s="40">
        <v>44586</v>
      </c>
      <c r="C149" t="s">
        <v>80</v>
      </c>
      <c r="G149" s="43">
        <v>2456339</v>
      </c>
      <c r="H149" s="43"/>
      <c r="J149" s="57">
        <f>+G101</f>
        <v>6699105</v>
      </c>
      <c r="K149" s="41">
        <f>+H118</f>
        <v>4019463</v>
      </c>
    </row>
    <row r="150" spans="1:11" x14ac:dyDescent="0.25">
      <c r="A150" s="10"/>
      <c r="B150" s="12"/>
      <c r="C150" t="s">
        <v>139</v>
      </c>
      <c r="G150" s="43"/>
      <c r="H150" s="43">
        <f>+G149</f>
        <v>2456339</v>
      </c>
      <c r="J150" s="58"/>
      <c r="K150" s="41">
        <f>+H123</f>
        <v>223303.5</v>
      </c>
    </row>
    <row r="151" spans="1:11" x14ac:dyDescent="0.25">
      <c r="A151" s="10"/>
      <c r="B151" s="12"/>
      <c r="C151" t="s">
        <v>140</v>
      </c>
      <c r="G151" s="43"/>
      <c r="H151" s="43"/>
      <c r="J151" s="58"/>
      <c r="K151" s="41"/>
    </row>
    <row r="152" spans="1:11" x14ac:dyDescent="0.25">
      <c r="A152" s="10"/>
      <c r="B152" s="12"/>
      <c r="G152" s="43"/>
      <c r="H152" s="43"/>
      <c r="J152" s="57">
        <f>SUM(J149:J151)</f>
        <v>6699105</v>
      </c>
      <c r="K152" s="60">
        <f>SUM(K149:K151)</f>
        <v>4242766.5</v>
      </c>
    </row>
    <row r="153" spans="1:11" x14ac:dyDescent="0.25">
      <c r="A153" s="10">
        <v>17</v>
      </c>
      <c r="B153" s="40">
        <v>44592</v>
      </c>
      <c r="C153" t="s">
        <v>115</v>
      </c>
      <c r="G153" s="43">
        <f>+G413</f>
        <v>1033951.5</v>
      </c>
      <c r="H153" s="43"/>
      <c r="J153" s="59"/>
      <c r="K153" s="41">
        <f>+J152-K152</f>
        <v>2456338.5</v>
      </c>
    </row>
    <row r="154" spans="1:11" x14ac:dyDescent="0.25">
      <c r="A154" s="10"/>
      <c r="B154" s="12"/>
      <c r="C154" t="s">
        <v>98</v>
      </c>
      <c r="G154" s="43"/>
      <c r="H154" s="43">
        <f>+G394</f>
        <v>665000</v>
      </c>
    </row>
    <row r="155" spans="1:11" x14ac:dyDescent="0.25">
      <c r="A155" s="10"/>
      <c r="B155" s="12"/>
      <c r="C155" t="s">
        <v>141</v>
      </c>
      <c r="G155" s="43"/>
      <c r="H155" s="43">
        <f>+G153-H154</f>
        <v>368951.5</v>
      </c>
    </row>
    <row r="156" spans="1:11" x14ac:dyDescent="0.25">
      <c r="A156" s="10"/>
      <c r="B156" s="12"/>
      <c r="C156" t="s">
        <v>142</v>
      </c>
      <c r="G156" s="43"/>
      <c r="H156" s="43"/>
    </row>
    <row r="157" spans="1:11" x14ac:dyDescent="0.25">
      <c r="A157" s="10"/>
      <c r="B157" s="12"/>
      <c r="G157" s="43"/>
      <c r="H157" s="43"/>
    </row>
    <row r="158" spans="1:11" x14ac:dyDescent="0.25">
      <c r="A158" s="10"/>
      <c r="B158" s="12"/>
      <c r="G158" s="43"/>
      <c r="H158" s="43"/>
    </row>
    <row r="159" spans="1:11" x14ac:dyDescent="0.25">
      <c r="A159" s="10"/>
      <c r="B159" s="12"/>
      <c r="G159" s="43"/>
      <c r="H159" s="43"/>
    </row>
    <row r="160" spans="1:11" x14ac:dyDescent="0.25">
      <c r="A160" s="10"/>
      <c r="B160" s="12"/>
      <c r="G160" s="43"/>
      <c r="H160" s="43"/>
    </row>
    <row r="161" spans="1:8" x14ac:dyDescent="0.25">
      <c r="A161" s="10"/>
      <c r="B161" s="12"/>
      <c r="G161" s="43"/>
      <c r="H161" s="43"/>
    </row>
    <row r="162" spans="1:8" x14ac:dyDescent="0.25">
      <c r="A162" s="10"/>
      <c r="B162" s="12"/>
      <c r="G162" s="43"/>
      <c r="H162" s="43"/>
    </row>
    <row r="163" spans="1:8" x14ac:dyDescent="0.25">
      <c r="A163" s="10"/>
      <c r="B163" s="12"/>
      <c r="G163" s="43"/>
      <c r="H163" s="43"/>
    </row>
    <row r="164" spans="1:8" x14ac:dyDescent="0.25">
      <c r="A164" s="10"/>
      <c r="B164" s="12"/>
      <c r="G164" s="43"/>
      <c r="H164" s="43"/>
    </row>
    <row r="165" spans="1:8" x14ac:dyDescent="0.25">
      <c r="A165" s="3"/>
      <c r="B165" s="14"/>
      <c r="C165" s="36" t="s">
        <v>13</v>
      </c>
      <c r="D165" s="37"/>
      <c r="E165" s="37"/>
      <c r="F165" s="38"/>
      <c r="G165" s="44"/>
      <c r="H165" s="44"/>
    </row>
    <row r="167" spans="1:8" x14ac:dyDescent="0.25">
      <c r="A167" s="4" t="s">
        <v>11</v>
      </c>
    </row>
    <row r="168" spans="1:8" ht="15.75" thickBot="1" x14ac:dyDescent="0.3"/>
    <row r="169" spans="1:8" ht="15.75" thickBot="1" x14ac:dyDescent="0.3">
      <c r="A169" s="9" t="s">
        <v>6</v>
      </c>
      <c r="B169" s="11" t="s">
        <v>7</v>
      </c>
      <c r="C169" s="35" t="s">
        <v>8</v>
      </c>
      <c r="D169" s="35"/>
      <c r="E169" s="35"/>
      <c r="F169" s="35"/>
      <c r="G169" s="42" t="s">
        <v>9</v>
      </c>
      <c r="H169" s="42" t="s">
        <v>10</v>
      </c>
    </row>
    <row r="170" spans="1:8" x14ac:dyDescent="0.25">
      <c r="A170" s="10"/>
      <c r="B170" s="13"/>
      <c r="G170" s="43"/>
      <c r="H170" s="43"/>
    </row>
    <row r="171" spans="1:8" x14ac:dyDescent="0.25">
      <c r="A171" s="10"/>
      <c r="B171" s="12"/>
      <c r="G171" s="43"/>
      <c r="H171" s="43"/>
    </row>
    <row r="172" spans="1:8" x14ac:dyDescent="0.25">
      <c r="A172" s="10"/>
      <c r="B172" s="12"/>
      <c r="G172" s="43"/>
      <c r="H172" s="43"/>
    </row>
    <row r="173" spans="1:8" x14ac:dyDescent="0.25">
      <c r="A173" s="10"/>
      <c r="B173" s="12"/>
      <c r="G173" s="43"/>
      <c r="H173" s="43"/>
    </row>
    <row r="174" spans="1:8" x14ac:dyDescent="0.25">
      <c r="A174" s="10"/>
      <c r="B174" s="12"/>
      <c r="G174" s="43"/>
      <c r="H174" s="43"/>
    </row>
    <row r="175" spans="1:8" x14ac:dyDescent="0.25">
      <c r="A175" s="10"/>
      <c r="B175" s="12"/>
      <c r="G175" s="43"/>
      <c r="H175" s="43"/>
    </row>
    <row r="176" spans="1:8" x14ac:dyDescent="0.25">
      <c r="A176" s="10"/>
      <c r="B176" s="12"/>
      <c r="G176" s="43"/>
      <c r="H176" s="43"/>
    </row>
    <row r="177" spans="1:8" x14ac:dyDescent="0.25">
      <c r="A177" s="10"/>
      <c r="B177" s="12"/>
      <c r="G177" s="43"/>
      <c r="H177" s="43"/>
    </row>
    <row r="178" spans="1:8" x14ac:dyDescent="0.25">
      <c r="A178" s="10"/>
      <c r="B178" s="12"/>
      <c r="G178" s="43"/>
      <c r="H178" s="43"/>
    </row>
    <row r="179" spans="1:8" x14ac:dyDescent="0.25">
      <c r="A179" s="10"/>
      <c r="B179" s="12"/>
      <c r="G179" s="43"/>
      <c r="H179" s="43"/>
    </row>
    <row r="180" spans="1:8" x14ac:dyDescent="0.25">
      <c r="A180" s="10"/>
      <c r="B180" s="12"/>
      <c r="G180" s="43"/>
      <c r="H180" s="43"/>
    </row>
    <row r="181" spans="1:8" x14ac:dyDescent="0.25">
      <c r="A181" s="10"/>
      <c r="B181" s="12"/>
      <c r="G181" s="43"/>
      <c r="H181" s="43"/>
    </row>
    <row r="182" spans="1:8" x14ac:dyDescent="0.25">
      <c r="A182" s="10"/>
      <c r="B182" s="12"/>
      <c r="G182" s="43"/>
      <c r="H182" s="43"/>
    </row>
    <row r="183" spans="1:8" x14ac:dyDescent="0.25">
      <c r="A183" s="10"/>
      <c r="B183" s="12"/>
      <c r="G183" s="43"/>
      <c r="H183" s="43"/>
    </row>
    <row r="184" spans="1:8" x14ac:dyDescent="0.25">
      <c r="A184" s="10"/>
      <c r="B184" s="12"/>
      <c r="G184" s="43"/>
      <c r="H184" s="43"/>
    </row>
    <row r="185" spans="1:8" x14ac:dyDescent="0.25">
      <c r="A185" s="10"/>
      <c r="B185" s="12"/>
      <c r="G185" s="43"/>
      <c r="H185" s="43"/>
    </row>
    <row r="186" spans="1:8" x14ac:dyDescent="0.25">
      <c r="A186" s="10"/>
      <c r="B186" s="12"/>
      <c r="G186" s="43"/>
      <c r="H186" s="43"/>
    </row>
    <row r="187" spans="1:8" x14ac:dyDescent="0.25">
      <c r="A187" s="10"/>
      <c r="B187" s="12"/>
      <c r="G187" s="43"/>
      <c r="H187" s="43"/>
    </row>
    <row r="188" spans="1:8" x14ac:dyDescent="0.25">
      <c r="A188" s="10"/>
      <c r="B188" s="12"/>
      <c r="G188" s="43"/>
      <c r="H188" s="43"/>
    </row>
    <row r="189" spans="1:8" x14ac:dyDescent="0.25">
      <c r="A189" s="10"/>
      <c r="B189" s="12"/>
      <c r="G189" s="43"/>
      <c r="H189" s="43"/>
    </row>
    <row r="190" spans="1:8" x14ac:dyDescent="0.25">
      <c r="A190" s="10"/>
      <c r="B190" s="12"/>
      <c r="G190" s="43"/>
      <c r="H190" s="43"/>
    </row>
    <row r="191" spans="1:8" x14ac:dyDescent="0.25">
      <c r="A191" s="10"/>
      <c r="B191" s="12"/>
      <c r="G191" s="43"/>
      <c r="H191" s="43"/>
    </row>
    <row r="192" spans="1:8" x14ac:dyDescent="0.25">
      <c r="A192" s="10"/>
      <c r="B192" s="12"/>
      <c r="G192" s="43"/>
      <c r="H192" s="43"/>
    </row>
    <row r="193" spans="1:8" x14ac:dyDescent="0.25">
      <c r="A193" s="10"/>
      <c r="B193" s="12"/>
      <c r="G193" s="43"/>
      <c r="H193" s="43"/>
    </row>
    <row r="194" spans="1:8" x14ac:dyDescent="0.25">
      <c r="A194" s="10"/>
      <c r="B194" s="12"/>
      <c r="G194" s="43"/>
      <c r="H194" s="43"/>
    </row>
    <row r="195" spans="1:8" x14ac:dyDescent="0.25">
      <c r="A195" s="10"/>
      <c r="B195" s="12"/>
      <c r="G195" s="43"/>
      <c r="H195" s="43"/>
    </row>
    <row r="196" spans="1:8" x14ac:dyDescent="0.25">
      <c r="A196" s="10"/>
      <c r="B196" s="12"/>
      <c r="G196" s="43"/>
      <c r="H196" s="43"/>
    </row>
    <row r="197" spans="1:8" x14ac:dyDescent="0.25">
      <c r="A197" s="10"/>
      <c r="B197" s="12"/>
      <c r="G197" s="43"/>
      <c r="H197" s="43"/>
    </row>
    <row r="198" spans="1:8" x14ac:dyDescent="0.25">
      <c r="A198" s="10"/>
      <c r="B198" s="12"/>
      <c r="G198" s="43"/>
      <c r="H198" s="43"/>
    </row>
    <row r="199" spans="1:8" x14ac:dyDescent="0.25">
      <c r="A199" s="10"/>
      <c r="B199" s="12"/>
      <c r="G199" s="43"/>
      <c r="H199" s="43"/>
    </row>
    <row r="200" spans="1:8" x14ac:dyDescent="0.25">
      <c r="A200" s="10"/>
      <c r="B200" s="12"/>
      <c r="G200" s="43"/>
      <c r="H200" s="43"/>
    </row>
    <row r="201" spans="1:8" x14ac:dyDescent="0.25">
      <c r="A201" s="10"/>
      <c r="B201" s="12"/>
      <c r="G201" s="43"/>
      <c r="H201" s="43"/>
    </row>
    <row r="202" spans="1:8" x14ac:dyDescent="0.25">
      <c r="A202" s="10"/>
      <c r="B202" s="12"/>
      <c r="G202" s="43"/>
      <c r="H202" s="43"/>
    </row>
    <row r="203" spans="1:8" x14ac:dyDescent="0.25">
      <c r="A203" s="10"/>
      <c r="B203" s="12"/>
      <c r="G203" s="43"/>
      <c r="H203" s="43"/>
    </row>
    <row r="204" spans="1:8" x14ac:dyDescent="0.25">
      <c r="A204" s="10"/>
      <c r="B204" s="12"/>
      <c r="G204" s="43"/>
      <c r="H204" s="43"/>
    </row>
    <row r="205" spans="1:8" x14ac:dyDescent="0.25">
      <c r="A205" s="10"/>
      <c r="B205" s="12"/>
      <c r="G205" s="43"/>
      <c r="H205" s="43"/>
    </row>
    <row r="206" spans="1:8" x14ac:dyDescent="0.25">
      <c r="A206" s="10"/>
      <c r="B206" s="12"/>
      <c r="G206" s="43"/>
      <c r="H206" s="43"/>
    </row>
    <row r="207" spans="1:8" x14ac:dyDescent="0.25">
      <c r="A207" s="10"/>
      <c r="B207" s="12"/>
      <c r="G207" s="43"/>
      <c r="H207" s="43"/>
    </row>
    <row r="208" spans="1:8" x14ac:dyDescent="0.25">
      <c r="A208" s="10"/>
      <c r="B208" s="12"/>
      <c r="G208" s="43"/>
      <c r="H208" s="43"/>
    </row>
    <row r="209" spans="1:8" x14ac:dyDescent="0.25">
      <c r="A209" s="10"/>
      <c r="B209" s="12"/>
      <c r="G209" s="43"/>
      <c r="H209" s="43"/>
    </row>
    <row r="210" spans="1:8" x14ac:dyDescent="0.25">
      <c r="A210" s="10"/>
      <c r="B210" s="12"/>
      <c r="G210" s="43"/>
      <c r="H210" s="43"/>
    </row>
    <row r="211" spans="1:8" x14ac:dyDescent="0.25">
      <c r="A211" s="10"/>
      <c r="B211" s="12"/>
      <c r="G211" s="43"/>
      <c r="H211" s="43"/>
    </row>
    <row r="212" spans="1:8" x14ac:dyDescent="0.25">
      <c r="A212" s="10"/>
      <c r="B212" s="12"/>
      <c r="G212" s="43"/>
      <c r="H212" s="43"/>
    </row>
    <row r="213" spans="1:8" x14ac:dyDescent="0.25">
      <c r="A213" s="10"/>
      <c r="B213" s="12"/>
      <c r="G213" s="43"/>
      <c r="H213" s="43"/>
    </row>
    <row r="214" spans="1:8" x14ac:dyDescent="0.25">
      <c r="A214" s="10"/>
      <c r="B214" s="12"/>
      <c r="G214" s="43"/>
      <c r="H214" s="43"/>
    </row>
    <row r="215" spans="1:8" x14ac:dyDescent="0.25">
      <c r="A215" s="10"/>
      <c r="B215" s="12"/>
      <c r="G215" s="43"/>
      <c r="H215" s="43"/>
    </row>
    <row r="216" spans="1:8" x14ac:dyDescent="0.25">
      <c r="A216" s="10"/>
      <c r="B216" s="12"/>
      <c r="G216" s="43"/>
      <c r="H216" s="43"/>
    </row>
    <row r="217" spans="1:8" x14ac:dyDescent="0.25">
      <c r="A217" s="10"/>
      <c r="B217" s="12"/>
      <c r="G217" s="43"/>
      <c r="H217" s="43"/>
    </row>
    <row r="218" spans="1:8" x14ac:dyDescent="0.25">
      <c r="A218" s="10"/>
      <c r="B218" s="12"/>
      <c r="G218" s="43"/>
      <c r="H218" s="43"/>
    </row>
    <row r="219" spans="1:8" x14ac:dyDescent="0.25">
      <c r="A219" s="3"/>
      <c r="B219" s="14"/>
      <c r="C219" s="36" t="s">
        <v>13</v>
      </c>
      <c r="D219" s="37"/>
      <c r="E219" s="37"/>
      <c r="F219" s="38"/>
      <c r="G219" s="44"/>
      <c r="H219" s="44"/>
    </row>
    <row r="221" spans="1:8" hidden="1" x14ac:dyDescent="0.25">
      <c r="A221" t="s">
        <v>12</v>
      </c>
      <c r="G221" s="41" t="s">
        <v>19</v>
      </c>
    </row>
    <row r="222" spans="1:8" hidden="1" x14ac:dyDescent="0.25">
      <c r="G222" s="41" t="s">
        <v>20</v>
      </c>
    </row>
    <row r="223" spans="1:8" ht="15.75" hidden="1" thickBot="1" x14ac:dyDescent="0.3">
      <c r="B223" s="16"/>
      <c r="C223" s="16"/>
      <c r="D223" s="16"/>
      <c r="E223" s="16"/>
    </row>
    <row r="224" spans="1:8" hidden="1" x14ac:dyDescent="0.25">
      <c r="C224" s="17"/>
      <c r="G224" s="41" t="s">
        <v>15</v>
      </c>
    </row>
    <row r="225" spans="2:7" hidden="1" x14ac:dyDescent="0.25">
      <c r="C225" s="18"/>
    </row>
    <row r="226" spans="2:7" hidden="1" x14ac:dyDescent="0.25">
      <c r="C226" s="18"/>
      <c r="G226" s="41" t="s">
        <v>16</v>
      </c>
    </row>
    <row r="227" spans="2:7" hidden="1" x14ac:dyDescent="0.25">
      <c r="C227" s="18"/>
    </row>
    <row r="228" spans="2:7" hidden="1" x14ac:dyDescent="0.25">
      <c r="C228" s="18"/>
    </row>
    <row r="229" spans="2:7" hidden="1" x14ac:dyDescent="0.25">
      <c r="B229" s="5"/>
      <c r="C229" s="19"/>
      <c r="D229" s="5"/>
      <c r="E229" s="5"/>
    </row>
    <row r="230" spans="2:7" hidden="1" x14ac:dyDescent="0.25">
      <c r="C230" s="18"/>
    </row>
    <row r="231" spans="2:7" hidden="1" x14ac:dyDescent="0.25"/>
    <row r="232" spans="2:7" hidden="1" x14ac:dyDescent="0.25"/>
    <row r="233" spans="2:7" ht="15.75" hidden="1" thickBot="1" x14ac:dyDescent="0.3">
      <c r="B233" s="16"/>
      <c r="C233" s="16"/>
      <c r="D233" s="16"/>
      <c r="E233" s="16"/>
    </row>
    <row r="234" spans="2:7" hidden="1" x14ac:dyDescent="0.25">
      <c r="C234" s="17"/>
      <c r="G234" s="41" t="s">
        <v>15</v>
      </c>
    </row>
    <row r="235" spans="2:7" hidden="1" x14ac:dyDescent="0.25">
      <c r="C235" s="18"/>
    </row>
    <row r="236" spans="2:7" hidden="1" x14ac:dyDescent="0.25">
      <c r="C236" s="18"/>
      <c r="G236" s="41" t="s">
        <v>16</v>
      </c>
    </row>
    <row r="237" spans="2:7" hidden="1" x14ac:dyDescent="0.25">
      <c r="C237" s="18"/>
    </row>
    <row r="238" spans="2:7" hidden="1" x14ac:dyDescent="0.25">
      <c r="C238" s="18"/>
    </row>
    <row r="239" spans="2:7" hidden="1" x14ac:dyDescent="0.25">
      <c r="B239" s="5"/>
      <c r="C239" s="19"/>
      <c r="D239" s="5"/>
      <c r="E239" s="5"/>
    </row>
    <row r="240" spans="2:7" hidden="1" x14ac:dyDescent="0.25">
      <c r="C240" s="18"/>
    </row>
    <row r="241" spans="2:7" hidden="1" x14ac:dyDescent="0.25"/>
    <row r="242" spans="2:7" hidden="1" x14ac:dyDescent="0.25"/>
    <row r="243" spans="2:7" ht="15.75" hidden="1" thickBot="1" x14ac:dyDescent="0.3">
      <c r="B243" s="16"/>
      <c r="C243" s="16"/>
      <c r="D243" s="16"/>
      <c r="E243" s="16"/>
    </row>
    <row r="244" spans="2:7" hidden="1" x14ac:dyDescent="0.25">
      <c r="C244" s="17"/>
      <c r="G244" s="41" t="s">
        <v>15</v>
      </c>
    </row>
    <row r="245" spans="2:7" hidden="1" x14ac:dyDescent="0.25">
      <c r="C245" s="18"/>
    </row>
    <row r="246" spans="2:7" hidden="1" x14ac:dyDescent="0.25">
      <c r="C246" s="18"/>
      <c r="G246" s="41" t="s">
        <v>16</v>
      </c>
    </row>
    <row r="247" spans="2:7" hidden="1" x14ac:dyDescent="0.25">
      <c r="C247" s="18"/>
    </row>
    <row r="248" spans="2:7" hidden="1" x14ac:dyDescent="0.25">
      <c r="C248" s="18"/>
    </row>
    <row r="249" spans="2:7" hidden="1" x14ac:dyDescent="0.25">
      <c r="B249" s="5"/>
      <c r="C249" s="19"/>
      <c r="D249" s="5"/>
      <c r="E249" s="5"/>
    </row>
    <row r="250" spans="2:7" hidden="1" x14ac:dyDescent="0.25">
      <c r="C250" s="18"/>
    </row>
    <row r="251" spans="2:7" hidden="1" x14ac:dyDescent="0.25"/>
    <row r="252" spans="2:7" hidden="1" x14ac:dyDescent="0.25"/>
    <row r="253" spans="2:7" ht="15.75" hidden="1" thickBot="1" x14ac:dyDescent="0.3">
      <c r="B253" s="16"/>
      <c r="C253" s="16"/>
      <c r="D253" s="16"/>
      <c r="E253" s="16"/>
    </row>
    <row r="254" spans="2:7" hidden="1" x14ac:dyDescent="0.25">
      <c r="C254" s="17"/>
      <c r="G254" s="41" t="s">
        <v>15</v>
      </c>
    </row>
    <row r="255" spans="2:7" hidden="1" x14ac:dyDescent="0.25">
      <c r="C255" s="18"/>
    </row>
    <row r="256" spans="2:7" hidden="1" x14ac:dyDescent="0.25">
      <c r="C256" s="18"/>
      <c r="G256" s="41" t="s">
        <v>16</v>
      </c>
    </row>
    <row r="257" spans="2:7" hidden="1" x14ac:dyDescent="0.25">
      <c r="C257" s="18"/>
    </row>
    <row r="258" spans="2:7" hidden="1" x14ac:dyDescent="0.25">
      <c r="C258" s="18"/>
    </row>
    <row r="259" spans="2:7" hidden="1" x14ac:dyDescent="0.25">
      <c r="B259" s="5"/>
      <c r="C259" s="19"/>
      <c r="D259" s="5"/>
      <c r="E259" s="5"/>
    </row>
    <row r="260" spans="2:7" hidden="1" x14ac:dyDescent="0.25">
      <c r="C260" s="18"/>
    </row>
    <row r="261" spans="2:7" hidden="1" x14ac:dyDescent="0.25"/>
    <row r="262" spans="2:7" hidden="1" x14ac:dyDescent="0.25"/>
    <row r="263" spans="2:7" ht="15.75" hidden="1" thickBot="1" x14ac:dyDescent="0.3">
      <c r="B263" s="16"/>
      <c r="C263" s="16"/>
      <c r="D263" s="16"/>
      <c r="E263" s="16"/>
    </row>
    <row r="264" spans="2:7" hidden="1" x14ac:dyDescent="0.25">
      <c r="C264" s="17"/>
      <c r="G264" s="41" t="s">
        <v>15</v>
      </c>
    </row>
    <row r="265" spans="2:7" hidden="1" x14ac:dyDescent="0.25">
      <c r="C265" s="18"/>
    </row>
    <row r="266" spans="2:7" hidden="1" x14ac:dyDescent="0.25">
      <c r="C266" s="18"/>
      <c r="G266" s="41" t="s">
        <v>16</v>
      </c>
    </row>
    <row r="267" spans="2:7" hidden="1" x14ac:dyDescent="0.25">
      <c r="C267" s="18"/>
    </row>
    <row r="268" spans="2:7" hidden="1" x14ac:dyDescent="0.25">
      <c r="C268" s="18"/>
    </row>
    <row r="269" spans="2:7" hidden="1" x14ac:dyDescent="0.25">
      <c r="B269" s="5"/>
      <c r="C269" s="19"/>
      <c r="D269" s="5"/>
      <c r="E269" s="5"/>
    </row>
    <row r="270" spans="2:7" hidden="1" x14ac:dyDescent="0.25">
      <c r="C270" s="18"/>
    </row>
    <row r="271" spans="2:7" hidden="1" x14ac:dyDescent="0.25"/>
    <row r="272" spans="2:7" hidden="1" x14ac:dyDescent="0.25"/>
    <row r="273" spans="1:7" hidden="1" x14ac:dyDescent="0.25"/>
    <row r="274" spans="1:7" hidden="1" x14ac:dyDescent="0.25">
      <c r="A274" t="s">
        <v>14</v>
      </c>
      <c r="G274" s="41" t="s">
        <v>17</v>
      </c>
    </row>
    <row r="275" spans="1:7" hidden="1" x14ac:dyDescent="0.25">
      <c r="G275" s="41" t="s">
        <v>18</v>
      </c>
    </row>
    <row r="276" spans="1:7" ht="15.75" hidden="1" thickBot="1" x14ac:dyDescent="0.3">
      <c r="B276" s="16"/>
      <c r="C276" s="16"/>
      <c r="D276" s="16"/>
      <c r="E276" s="16"/>
    </row>
    <row r="277" spans="1:7" hidden="1" x14ac:dyDescent="0.25">
      <c r="C277" s="17"/>
      <c r="G277" s="41" t="s">
        <v>15</v>
      </c>
    </row>
    <row r="278" spans="1:7" hidden="1" x14ac:dyDescent="0.25">
      <c r="C278" s="18"/>
    </row>
    <row r="279" spans="1:7" hidden="1" x14ac:dyDescent="0.25">
      <c r="C279" s="18"/>
      <c r="G279" s="41" t="s">
        <v>16</v>
      </c>
    </row>
    <row r="280" spans="1:7" hidden="1" x14ac:dyDescent="0.25">
      <c r="C280" s="18"/>
    </row>
    <row r="281" spans="1:7" hidden="1" x14ac:dyDescent="0.25">
      <c r="C281" s="18"/>
    </row>
    <row r="282" spans="1:7" hidden="1" x14ac:dyDescent="0.25">
      <c r="B282" s="5"/>
      <c r="C282" s="19"/>
      <c r="D282" s="5"/>
      <c r="E282" s="5"/>
    </row>
    <row r="283" spans="1:7" hidden="1" x14ac:dyDescent="0.25">
      <c r="C283" s="18"/>
    </row>
    <row r="284" spans="1:7" hidden="1" x14ac:dyDescent="0.25"/>
    <row r="285" spans="1:7" hidden="1" x14ac:dyDescent="0.25"/>
    <row r="286" spans="1:7" ht="15.75" hidden="1" thickBot="1" x14ac:dyDescent="0.3">
      <c r="B286" s="16"/>
      <c r="C286" s="16"/>
      <c r="D286" s="16"/>
      <c r="E286" s="16"/>
    </row>
    <row r="287" spans="1:7" hidden="1" x14ac:dyDescent="0.25">
      <c r="C287" s="17"/>
      <c r="G287" s="41" t="s">
        <v>15</v>
      </c>
    </row>
    <row r="288" spans="1:7" hidden="1" x14ac:dyDescent="0.25">
      <c r="C288" s="18"/>
    </row>
    <row r="289" spans="2:7" hidden="1" x14ac:dyDescent="0.25">
      <c r="C289" s="18"/>
      <c r="G289" s="41" t="s">
        <v>16</v>
      </c>
    </row>
    <row r="290" spans="2:7" hidden="1" x14ac:dyDescent="0.25">
      <c r="C290" s="18"/>
    </row>
    <row r="291" spans="2:7" hidden="1" x14ac:dyDescent="0.25">
      <c r="C291" s="18"/>
    </row>
    <row r="292" spans="2:7" hidden="1" x14ac:dyDescent="0.25">
      <c r="B292" s="5"/>
      <c r="C292" s="19"/>
      <c r="D292" s="5"/>
      <c r="E292" s="5"/>
    </row>
    <row r="293" spans="2:7" hidden="1" x14ac:dyDescent="0.25">
      <c r="C293" s="18"/>
    </row>
    <row r="294" spans="2:7" hidden="1" x14ac:dyDescent="0.25"/>
    <row r="295" spans="2:7" hidden="1" x14ac:dyDescent="0.25"/>
    <row r="296" spans="2:7" ht="15.75" hidden="1" thickBot="1" x14ac:dyDescent="0.3">
      <c r="B296" s="16"/>
      <c r="C296" s="16"/>
      <c r="D296" s="16"/>
      <c r="E296" s="16"/>
    </row>
    <row r="297" spans="2:7" hidden="1" x14ac:dyDescent="0.25">
      <c r="C297" s="17"/>
      <c r="G297" s="41" t="s">
        <v>15</v>
      </c>
    </row>
    <row r="298" spans="2:7" hidden="1" x14ac:dyDescent="0.25">
      <c r="C298" s="18"/>
    </row>
    <row r="299" spans="2:7" hidden="1" x14ac:dyDescent="0.25">
      <c r="C299" s="18"/>
      <c r="G299" s="41" t="s">
        <v>16</v>
      </c>
    </row>
    <row r="300" spans="2:7" hidden="1" x14ac:dyDescent="0.25">
      <c r="C300" s="18"/>
    </row>
    <row r="301" spans="2:7" hidden="1" x14ac:dyDescent="0.25">
      <c r="C301" s="18"/>
    </row>
    <row r="302" spans="2:7" hidden="1" x14ac:dyDescent="0.25">
      <c r="B302" s="5"/>
      <c r="C302" s="19"/>
      <c r="D302" s="5"/>
      <c r="E302" s="5"/>
    </row>
    <row r="303" spans="2:7" hidden="1" x14ac:dyDescent="0.25">
      <c r="C303" s="18"/>
    </row>
    <row r="304" spans="2:7" hidden="1" x14ac:dyDescent="0.25"/>
    <row r="305" spans="2:7" hidden="1" x14ac:dyDescent="0.25"/>
    <row r="306" spans="2:7" ht="15.75" hidden="1" thickBot="1" x14ac:dyDescent="0.3">
      <c r="B306" s="16"/>
      <c r="C306" s="16"/>
      <c r="D306" s="16"/>
      <c r="E306" s="16"/>
    </row>
    <row r="307" spans="2:7" hidden="1" x14ac:dyDescent="0.25">
      <c r="C307" s="17"/>
      <c r="G307" s="41" t="s">
        <v>15</v>
      </c>
    </row>
    <row r="308" spans="2:7" hidden="1" x14ac:dyDescent="0.25">
      <c r="C308" s="18"/>
    </row>
    <row r="309" spans="2:7" hidden="1" x14ac:dyDescent="0.25">
      <c r="C309" s="18"/>
      <c r="G309" s="41" t="s">
        <v>16</v>
      </c>
    </row>
    <row r="310" spans="2:7" hidden="1" x14ac:dyDescent="0.25">
      <c r="C310" s="18"/>
    </row>
    <row r="311" spans="2:7" hidden="1" x14ac:dyDescent="0.25">
      <c r="C311" s="18"/>
    </row>
    <row r="312" spans="2:7" hidden="1" x14ac:dyDescent="0.25">
      <c r="B312" s="5"/>
      <c r="C312" s="19"/>
      <c r="D312" s="5"/>
      <c r="E312" s="5"/>
    </row>
    <row r="313" spans="2:7" hidden="1" x14ac:dyDescent="0.25">
      <c r="C313" s="18"/>
    </row>
    <row r="314" spans="2:7" hidden="1" x14ac:dyDescent="0.25"/>
    <row r="315" spans="2:7" hidden="1" x14ac:dyDescent="0.25"/>
    <row r="316" spans="2:7" ht="15.75" hidden="1" thickBot="1" x14ac:dyDescent="0.3">
      <c r="B316" s="16"/>
      <c r="C316" s="16"/>
      <c r="D316" s="16"/>
      <c r="E316" s="16"/>
    </row>
    <row r="317" spans="2:7" hidden="1" x14ac:dyDescent="0.25">
      <c r="C317" s="17"/>
      <c r="G317" s="41" t="s">
        <v>15</v>
      </c>
    </row>
    <row r="318" spans="2:7" hidden="1" x14ac:dyDescent="0.25">
      <c r="C318" s="18"/>
    </row>
    <row r="319" spans="2:7" hidden="1" x14ac:dyDescent="0.25">
      <c r="C319" s="18"/>
      <c r="G319" s="41" t="s">
        <v>16</v>
      </c>
    </row>
    <row r="320" spans="2:7" hidden="1" x14ac:dyDescent="0.25">
      <c r="C320" s="18"/>
    </row>
    <row r="321" spans="1:7" hidden="1" x14ac:dyDescent="0.25">
      <c r="C321" s="18"/>
    </row>
    <row r="322" spans="1:7" hidden="1" x14ac:dyDescent="0.25">
      <c r="B322" s="5"/>
      <c r="C322" s="19"/>
      <c r="D322" s="5"/>
      <c r="E322" s="5"/>
    </row>
    <row r="323" spans="1:7" hidden="1" x14ac:dyDescent="0.25">
      <c r="C323" s="18"/>
    </row>
    <row r="324" spans="1:7" hidden="1" x14ac:dyDescent="0.25"/>
    <row r="325" spans="1:7" hidden="1" x14ac:dyDescent="0.25"/>
    <row r="326" spans="1:7" hidden="1" x14ac:dyDescent="0.25"/>
    <row r="327" spans="1:7" hidden="1" x14ac:dyDescent="0.25">
      <c r="A327" t="s">
        <v>14</v>
      </c>
      <c r="G327" s="41" t="s">
        <v>17</v>
      </c>
    </row>
    <row r="328" spans="1:7" hidden="1" x14ac:dyDescent="0.25">
      <c r="G328" s="41" t="s">
        <v>18</v>
      </c>
    </row>
    <row r="329" spans="1:7" ht="15.75" hidden="1" thickBot="1" x14ac:dyDescent="0.3">
      <c r="B329" s="16"/>
      <c r="C329" s="16"/>
      <c r="D329" s="16"/>
      <c r="E329" s="16"/>
    </row>
    <row r="330" spans="1:7" hidden="1" x14ac:dyDescent="0.25">
      <c r="C330" s="17"/>
      <c r="G330" s="41" t="s">
        <v>15</v>
      </c>
    </row>
    <row r="331" spans="1:7" hidden="1" x14ac:dyDescent="0.25">
      <c r="C331" s="18"/>
    </row>
    <row r="332" spans="1:7" hidden="1" x14ac:dyDescent="0.25">
      <c r="C332" s="18"/>
      <c r="G332" s="41" t="s">
        <v>16</v>
      </c>
    </row>
    <row r="333" spans="1:7" hidden="1" x14ac:dyDescent="0.25">
      <c r="C333" s="18"/>
    </row>
    <row r="334" spans="1:7" hidden="1" x14ac:dyDescent="0.25">
      <c r="C334" s="18"/>
    </row>
    <row r="335" spans="1:7" hidden="1" x14ac:dyDescent="0.25">
      <c r="B335" s="5"/>
      <c r="C335" s="19"/>
      <c r="D335" s="5"/>
      <c r="E335" s="5"/>
    </row>
    <row r="336" spans="1:7" hidden="1" x14ac:dyDescent="0.25">
      <c r="C336" s="18"/>
    </row>
    <row r="337" spans="2:7" hidden="1" x14ac:dyDescent="0.25"/>
    <row r="338" spans="2:7" hidden="1" x14ac:dyDescent="0.25"/>
    <row r="339" spans="2:7" ht="15.75" hidden="1" thickBot="1" x14ac:dyDescent="0.3">
      <c r="B339" s="16"/>
      <c r="C339" s="16"/>
      <c r="D339" s="16"/>
      <c r="E339" s="16"/>
    </row>
    <row r="340" spans="2:7" hidden="1" x14ac:dyDescent="0.25">
      <c r="C340" s="17"/>
      <c r="G340" s="41" t="s">
        <v>15</v>
      </c>
    </row>
    <row r="341" spans="2:7" hidden="1" x14ac:dyDescent="0.25">
      <c r="C341" s="18"/>
    </row>
    <row r="342" spans="2:7" hidden="1" x14ac:dyDescent="0.25">
      <c r="C342" s="18"/>
      <c r="G342" s="41" t="s">
        <v>16</v>
      </c>
    </row>
    <row r="343" spans="2:7" hidden="1" x14ac:dyDescent="0.25">
      <c r="C343" s="18"/>
    </row>
    <row r="344" spans="2:7" hidden="1" x14ac:dyDescent="0.25">
      <c r="C344" s="18"/>
    </row>
    <row r="345" spans="2:7" hidden="1" x14ac:dyDescent="0.25">
      <c r="B345" s="5"/>
      <c r="C345" s="19"/>
      <c r="D345" s="5"/>
      <c r="E345" s="5"/>
    </row>
    <row r="346" spans="2:7" hidden="1" x14ac:dyDescent="0.25">
      <c r="C346" s="18"/>
    </row>
    <row r="347" spans="2:7" hidden="1" x14ac:dyDescent="0.25"/>
    <row r="348" spans="2:7" hidden="1" x14ac:dyDescent="0.25"/>
    <row r="349" spans="2:7" ht="15.75" hidden="1" thickBot="1" x14ac:dyDescent="0.3">
      <c r="B349" s="16"/>
      <c r="C349" s="16"/>
      <c r="D349" s="16"/>
      <c r="E349" s="16"/>
    </row>
    <row r="350" spans="2:7" hidden="1" x14ac:dyDescent="0.25">
      <c r="C350" s="17"/>
      <c r="G350" s="41" t="s">
        <v>15</v>
      </c>
    </row>
    <row r="351" spans="2:7" hidden="1" x14ac:dyDescent="0.25">
      <c r="C351" s="18"/>
    </row>
    <row r="352" spans="2:7" hidden="1" x14ac:dyDescent="0.25">
      <c r="C352" s="18"/>
      <c r="G352" s="41" t="s">
        <v>16</v>
      </c>
    </row>
    <row r="353" spans="2:7" hidden="1" x14ac:dyDescent="0.25">
      <c r="C353" s="18"/>
    </row>
    <row r="354" spans="2:7" hidden="1" x14ac:dyDescent="0.25">
      <c r="C354" s="18"/>
    </row>
    <row r="355" spans="2:7" hidden="1" x14ac:dyDescent="0.25">
      <c r="B355" s="5"/>
      <c r="C355" s="19"/>
      <c r="D355" s="5"/>
      <c r="E355" s="5"/>
    </row>
    <row r="356" spans="2:7" hidden="1" x14ac:dyDescent="0.25">
      <c r="C356" s="18"/>
    </row>
    <row r="357" spans="2:7" hidden="1" x14ac:dyDescent="0.25"/>
    <row r="358" spans="2:7" hidden="1" x14ac:dyDescent="0.25"/>
    <row r="359" spans="2:7" ht="15.75" hidden="1" thickBot="1" x14ac:dyDescent="0.3">
      <c r="B359" s="16"/>
      <c r="C359" s="16"/>
      <c r="D359" s="16"/>
      <c r="E359" s="16"/>
    </row>
    <row r="360" spans="2:7" hidden="1" x14ac:dyDescent="0.25">
      <c r="C360" s="17"/>
      <c r="G360" s="41" t="s">
        <v>15</v>
      </c>
    </row>
    <row r="361" spans="2:7" hidden="1" x14ac:dyDescent="0.25">
      <c r="C361" s="18"/>
    </row>
    <row r="362" spans="2:7" hidden="1" x14ac:dyDescent="0.25">
      <c r="C362" s="18"/>
      <c r="G362" s="41" t="s">
        <v>16</v>
      </c>
    </row>
    <row r="363" spans="2:7" hidden="1" x14ac:dyDescent="0.25">
      <c r="C363" s="18"/>
    </row>
    <row r="364" spans="2:7" hidden="1" x14ac:dyDescent="0.25">
      <c r="C364" s="18"/>
    </row>
    <row r="365" spans="2:7" hidden="1" x14ac:dyDescent="0.25">
      <c r="B365" s="5"/>
      <c r="C365" s="19"/>
      <c r="D365" s="5"/>
      <c r="E365" s="5"/>
    </row>
    <row r="366" spans="2:7" hidden="1" x14ac:dyDescent="0.25">
      <c r="C366" s="18"/>
    </row>
    <row r="367" spans="2:7" hidden="1" x14ac:dyDescent="0.25"/>
    <row r="368" spans="2:7" hidden="1" x14ac:dyDescent="0.25"/>
    <row r="369" spans="1:10" ht="15.75" hidden="1" thickBot="1" x14ac:dyDescent="0.3">
      <c r="B369" s="16"/>
      <c r="C369" s="16"/>
      <c r="D369" s="16"/>
      <c r="E369" s="16"/>
    </row>
    <row r="370" spans="1:10" hidden="1" x14ac:dyDescent="0.25">
      <c r="C370" s="17"/>
      <c r="G370" s="41" t="s">
        <v>15</v>
      </c>
    </row>
    <row r="371" spans="1:10" hidden="1" x14ac:dyDescent="0.25">
      <c r="C371" s="18"/>
    </row>
    <row r="372" spans="1:10" hidden="1" x14ac:dyDescent="0.25">
      <c r="C372" s="18"/>
      <c r="G372" s="41" t="s">
        <v>16</v>
      </c>
    </row>
    <row r="373" spans="1:10" hidden="1" x14ac:dyDescent="0.25">
      <c r="C373" s="18"/>
    </row>
    <row r="374" spans="1:10" hidden="1" x14ac:dyDescent="0.25">
      <c r="C374" s="18"/>
    </row>
    <row r="375" spans="1:10" hidden="1" x14ac:dyDescent="0.25">
      <c r="B375" s="5"/>
      <c r="C375" s="19"/>
      <c r="D375" s="5"/>
      <c r="E375" s="5"/>
    </row>
    <row r="376" spans="1:10" hidden="1" x14ac:dyDescent="0.25">
      <c r="C376" s="18"/>
    </row>
    <row r="377" spans="1:10" hidden="1" x14ac:dyDescent="0.25"/>
    <row r="378" spans="1:10" hidden="1" x14ac:dyDescent="0.25"/>
    <row r="379" spans="1:10" hidden="1" x14ac:dyDescent="0.25"/>
    <row r="380" spans="1:10" x14ac:dyDescent="0.25">
      <c r="A380" s="4" t="s">
        <v>21</v>
      </c>
    </row>
    <row r="382" spans="1:10" x14ac:dyDescent="0.25">
      <c r="A382" t="s">
        <v>27</v>
      </c>
    </row>
    <row r="383" spans="1:10" s="2" customFormat="1" ht="30" customHeight="1" x14ac:dyDescent="0.25">
      <c r="A383" s="21" t="s">
        <v>7</v>
      </c>
      <c r="B383" s="22" t="s">
        <v>22</v>
      </c>
      <c r="C383" s="22"/>
      <c r="D383" s="22" t="s">
        <v>2</v>
      </c>
      <c r="E383" s="22"/>
      <c r="F383" s="22" t="s">
        <v>23</v>
      </c>
      <c r="G383" s="45" t="s">
        <v>24</v>
      </c>
      <c r="H383" s="46" t="s">
        <v>25</v>
      </c>
      <c r="J383" s="30"/>
    </row>
    <row r="384" spans="1:10" x14ac:dyDescent="0.25">
      <c r="A384" s="6">
        <v>44566</v>
      </c>
      <c r="B384" t="s">
        <v>87</v>
      </c>
      <c r="C384" t="s">
        <v>88</v>
      </c>
      <c r="F384" s="41">
        <f>200*10500</f>
        <v>2100000</v>
      </c>
      <c r="G384" s="41">
        <f>+F384*0.19</f>
        <v>399000</v>
      </c>
      <c r="H384" s="41">
        <f>+F384+G384</f>
        <v>2499000</v>
      </c>
    </row>
    <row r="385" spans="1:9" x14ac:dyDescent="0.25">
      <c r="A385" s="20"/>
      <c r="B385" s="20"/>
      <c r="C385" s="20"/>
      <c r="D385" s="20"/>
      <c r="E385" s="20"/>
      <c r="F385" s="47"/>
      <c r="G385" s="47"/>
      <c r="H385" s="47"/>
    </row>
    <row r="386" spans="1:9" x14ac:dyDescent="0.25">
      <c r="A386" s="6">
        <v>44568</v>
      </c>
      <c r="B386" t="s">
        <v>87</v>
      </c>
      <c r="C386" t="s">
        <v>88</v>
      </c>
      <c r="F386" s="41">
        <f>100*10700</f>
        <v>1070000</v>
      </c>
      <c r="G386" s="41">
        <f>+F386*0.19</f>
        <v>203300</v>
      </c>
      <c r="H386" s="41">
        <f>+F386+G386</f>
        <v>1273300</v>
      </c>
    </row>
    <row r="387" spans="1:9" x14ac:dyDescent="0.25">
      <c r="A387" s="20"/>
      <c r="B387" s="20"/>
      <c r="C387" s="20"/>
      <c r="D387" s="20"/>
      <c r="E387" s="20"/>
      <c r="F387" s="47"/>
      <c r="G387" s="47"/>
      <c r="H387" s="47"/>
    </row>
    <row r="388" spans="1:9" x14ac:dyDescent="0.25">
      <c r="A388" s="6">
        <v>44570</v>
      </c>
      <c r="B388" s="53" t="s">
        <v>100</v>
      </c>
      <c r="C388" t="s">
        <v>88</v>
      </c>
      <c r="F388" s="41">
        <f>-20*10500</f>
        <v>-210000</v>
      </c>
      <c r="G388" s="41">
        <f>+F388*0.19</f>
        <v>-39900</v>
      </c>
      <c r="H388" s="41">
        <f>+F388+G388</f>
        <v>-249900</v>
      </c>
      <c r="I388" t="s">
        <v>101</v>
      </c>
    </row>
    <row r="389" spans="1:9" x14ac:dyDescent="0.25">
      <c r="A389" s="20"/>
      <c r="B389" s="20"/>
      <c r="C389" s="20"/>
      <c r="D389" s="20"/>
      <c r="E389" s="20"/>
      <c r="F389" s="47"/>
      <c r="G389" s="47"/>
      <c r="H389" s="47"/>
    </row>
    <row r="390" spans="1:9" x14ac:dyDescent="0.25">
      <c r="A390" s="6">
        <v>44585</v>
      </c>
      <c r="B390" t="s">
        <v>134</v>
      </c>
      <c r="C390" t="s">
        <v>88</v>
      </c>
      <c r="F390" s="41">
        <f>50*10200</f>
        <v>510000</v>
      </c>
      <c r="G390" s="41">
        <f>+F390*0.19</f>
        <v>96900</v>
      </c>
      <c r="H390" s="41">
        <f>+F390+G390</f>
        <v>606900</v>
      </c>
    </row>
    <row r="391" spans="1:9" x14ac:dyDescent="0.25">
      <c r="A391" s="20"/>
      <c r="B391" s="20"/>
      <c r="C391" s="20"/>
      <c r="D391" s="20"/>
      <c r="E391" s="20"/>
      <c r="F391" s="47"/>
      <c r="G391" s="47"/>
      <c r="H391" s="47"/>
    </row>
    <row r="392" spans="1:9" x14ac:dyDescent="0.25">
      <c r="A392" s="6">
        <v>44585</v>
      </c>
      <c r="B392" t="s">
        <v>134</v>
      </c>
      <c r="C392" t="s">
        <v>135</v>
      </c>
      <c r="F392" s="41">
        <v>30000</v>
      </c>
      <c r="G392" s="41">
        <f>+F392*0.19</f>
        <v>5700</v>
      </c>
      <c r="H392" s="41">
        <f>+F392+G392</f>
        <v>35700</v>
      </c>
    </row>
    <row r="393" spans="1:9" x14ac:dyDescent="0.25">
      <c r="F393" s="41"/>
    </row>
    <row r="394" spans="1:9" ht="30" customHeight="1" x14ac:dyDescent="0.25">
      <c r="A394" s="15"/>
      <c r="B394" s="39" t="s">
        <v>26</v>
      </c>
      <c r="C394" s="39"/>
      <c r="D394" s="39"/>
      <c r="E394" s="39"/>
      <c r="F394" s="65">
        <f>SUM(F384:F392)</f>
        <v>3500000</v>
      </c>
      <c r="G394" s="65">
        <f>SUM(G384:G392)</f>
        <v>665000</v>
      </c>
      <c r="H394" s="66">
        <f>SUM(H384:H392)</f>
        <v>4165000</v>
      </c>
    </row>
    <row r="395" spans="1:9" x14ac:dyDescent="0.25">
      <c r="F395" s="41"/>
    </row>
    <row r="396" spans="1:9" x14ac:dyDescent="0.25">
      <c r="F396" s="41"/>
    </row>
    <row r="397" spans="1:9" x14ac:dyDescent="0.25">
      <c r="F397" s="41"/>
    </row>
    <row r="398" spans="1:9" x14ac:dyDescent="0.25">
      <c r="F398" s="41"/>
    </row>
    <row r="399" spans="1:9" x14ac:dyDescent="0.25">
      <c r="A399" s="4" t="s">
        <v>28</v>
      </c>
      <c r="F399" s="41"/>
    </row>
    <row r="400" spans="1:9" x14ac:dyDescent="0.25">
      <c r="F400" s="41"/>
    </row>
    <row r="401" spans="1:8" x14ac:dyDescent="0.25">
      <c r="A401" t="s">
        <v>27</v>
      </c>
      <c r="F401" s="41"/>
    </row>
    <row r="402" spans="1:8" ht="30" customHeight="1" x14ac:dyDescent="0.25">
      <c r="A402" s="21" t="s">
        <v>7</v>
      </c>
      <c r="B402" s="22" t="s">
        <v>22</v>
      </c>
      <c r="C402" s="22"/>
      <c r="D402" s="22" t="s">
        <v>2</v>
      </c>
      <c r="E402" s="22"/>
      <c r="F402" s="45" t="s">
        <v>23</v>
      </c>
      <c r="G402" s="45" t="s">
        <v>24</v>
      </c>
      <c r="H402" s="46" t="s">
        <v>25</v>
      </c>
    </row>
    <row r="403" spans="1:8" x14ac:dyDescent="0.25">
      <c r="A403" s="6">
        <v>44571</v>
      </c>
      <c r="B403" t="s">
        <v>87</v>
      </c>
      <c r="C403" t="s">
        <v>111</v>
      </c>
      <c r="F403" s="41">
        <f>+H102</f>
        <v>5629500</v>
      </c>
      <c r="G403" s="41">
        <f>+F403*0.19</f>
        <v>1069605</v>
      </c>
      <c r="H403" s="41">
        <f>+F403+G403</f>
        <v>6699105</v>
      </c>
    </row>
    <row r="404" spans="1:8" x14ac:dyDescent="0.25">
      <c r="A404" s="20"/>
      <c r="B404" s="20"/>
      <c r="C404" s="20"/>
      <c r="D404" s="20"/>
      <c r="E404" s="20"/>
      <c r="F404" s="47"/>
      <c r="G404" s="47"/>
      <c r="H404" s="47"/>
    </row>
    <row r="405" spans="1:8" x14ac:dyDescent="0.25">
      <c r="A405" s="6">
        <v>44572</v>
      </c>
      <c r="B405" t="s">
        <v>100</v>
      </c>
      <c r="C405" t="s">
        <v>111</v>
      </c>
      <c r="F405" s="41">
        <f>-G121</f>
        <v>-187650</v>
      </c>
      <c r="G405" s="41">
        <f>+F405*0.19</f>
        <v>-35653.5</v>
      </c>
      <c r="H405" s="41">
        <f>+F405+G405</f>
        <v>-223303.5</v>
      </c>
    </row>
    <row r="406" spans="1:8" x14ac:dyDescent="0.25">
      <c r="A406" s="20"/>
      <c r="B406" s="20"/>
      <c r="C406" s="20"/>
      <c r="D406" s="20"/>
      <c r="E406" s="20"/>
      <c r="F406" s="47"/>
      <c r="G406" s="47"/>
      <c r="H406" s="47"/>
    </row>
    <row r="407" spans="1:8" x14ac:dyDescent="0.25">
      <c r="F407" s="41"/>
    </row>
    <row r="408" spans="1:8" x14ac:dyDescent="0.25">
      <c r="A408" s="20"/>
      <c r="B408" s="20"/>
      <c r="C408" s="20"/>
      <c r="D408" s="20"/>
      <c r="E408" s="20"/>
      <c r="F408" s="47"/>
      <c r="G408" s="47"/>
      <c r="H408" s="47"/>
    </row>
    <row r="409" spans="1:8" x14ac:dyDescent="0.25">
      <c r="F409" s="41"/>
    </row>
    <row r="410" spans="1:8" x14ac:dyDescent="0.25">
      <c r="A410" s="20"/>
      <c r="B410" s="20"/>
      <c r="C410" s="20"/>
      <c r="D410" s="20"/>
      <c r="E410" s="20"/>
      <c r="F410" s="47"/>
      <c r="G410" s="47"/>
      <c r="H410" s="47"/>
    </row>
    <row r="411" spans="1:8" x14ac:dyDescent="0.25">
      <c r="F411" s="41"/>
    </row>
    <row r="412" spans="1:8" x14ac:dyDescent="0.25">
      <c r="F412" s="41"/>
    </row>
    <row r="413" spans="1:8" ht="30" customHeight="1" x14ac:dyDescent="0.25">
      <c r="A413" s="15"/>
      <c r="B413" s="39" t="s">
        <v>26</v>
      </c>
      <c r="C413" s="39"/>
      <c r="D413" s="39"/>
      <c r="E413" s="39"/>
      <c r="F413" s="65">
        <f>SUM(F403:F412)</f>
        <v>5441850</v>
      </c>
      <c r="G413" s="65">
        <f>SUM(G403:G412)</f>
        <v>1033951.5</v>
      </c>
      <c r="H413" s="66">
        <f>SUM(H403:H412)</f>
        <v>6475801.5</v>
      </c>
    </row>
    <row r="416" spans="1:8" x14ac:dyDescent="0.25">
      <c r="C416" t="s">
        <v>136</v>
      </c>
    </row>
    <row r="418" spans="3:5" x14ac:dyDescent="0.25">
      <c r="C418" t="s">
        <v>115</v>
      </c>
      <c r="E418" s="41">
        <f>+G413</f>
        <v>1033951.5</v>
      </c>
    </row>
    <row r="419" spans="3:5" x14ac:dyDescent="0.25">
      <c r="C419" t="s">
        <v>137</v>
      </c>
    </row>
    <row r="420" spans="3:5" x14ac:dyDescent="0.25">
      <c r="C420" s="5" t="s">
        <v>84</v>
      </c>
      <c r="D420" s="5"/>
      <c r="E420" s="67">
        <f>-G394</f>
        <v>-665000</v>
      </c>
    </row>
    <row r="421" spans="3:5" x14ac:dyDescent="0.25">
      <c r="C421" s="68" t="s">
        <v>138</v>
      </c>
      <c r="D421" s="69"/>
      <c r="E421" s="70">
        <f>+E418+E420</f>
        <v>368951.5</v>
      </c>
    </row>
  </sheetData>
  <mergeCells count="15">
    <mergeCell ref="J88:K88"/>
    <mergeCell ref="J130:N130"/>
    <mergeCell ref="J132:K132"/>
    <mergeCell ref="J148:K148"/>
    <mergeCell ref="C169:F169"/>
    <mergeCell ref="C219:F219"/>
    <mergeCell ref="B394:E394"/>
    <mergeCell ref="B413:E413"/>
    <mergeCell ref="C115:F115"/>
    <mergeCell ref="C165:F165"/>
    <mergeCell ref="B1:H1"/>
    <mergeCell ref="A3:H3"/>
    <mergeCell ref="B12:H12"/>
    <mergeCell ref="C61:F61"/>
    <mergeCell ref="C111:F111"/>
  </mergeCells>
  <pageMargins left="0.7" right="0.7" top="0.75" bottom="0.7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opLeftCell="B16" zoomScale="130" zoomScaleNormal="130" workbookViewId="0">
      <selection activeCell="C25" sqref="C25"/>
    </sheetView>
  </sheetViews>
  <sheetFormatPr baseColWidth="10" defaultRowHeight="15" x14ac:dyDescent="0.25"/>
  <cols>
    <col min="6" max="9" width="14.7109375" customWidth="1"/>
    <col min="10" max="10" width="0.85546875" customWidth="1"/>
    <col min="11" max="14" width="14.7109375" customWidth="1"/>
  </cols>
  <sheetData>
    <row r="1" spans="1:14" x14ac:dyDescent="0.25">
      <c r="A1" t="s">
        <v>29</v>
      </c>
    </row>
    <row r="4" spans="1:14" ht="20.100000000000001" customHeight="1" x14ac:dyDescent="0.25">
      <c r="A4" t="s">
        <v>30</v>
      </c>
    </row>
    <row r="5" spans="1:14" ht="20.100000000000001" customHeight="1" x14ac:dyDescent="0.25">
      <c r="A5" t="s">
        <v>40</v>
      </c>
    </row>
    <row r="7" spans="1:14" x14ac:dyDescent="0.25">
      <c r="A7" s="23" t="s">
        <v>7</v>
      </c>
      <c r="B7" s="24" t="s">
        <v>22</v>
      </c>
      <c r="C7" s="24"/>
      <c r="D7" s="24" t="s">
        <v>2</v>
      </c>
      <c r="E7" s="24"/>
      <c r="F7" s="24" t="s">
        <v>39</v>
      </c>
      <c r="G7" s="37" t="s">
        <v>35</v>
      </c>
      <c r="H7" s="37"/>
      <c r="I7" s="37"/>
      <c r="J7" s="24"/>
      <c r="K7" s="37" t="s">
        <v>36</v>
      </c>
      <c r="L7" s="37"/>
      <c r="M7" s="37"/>
      <c r="N7" s="25" t="s">
        <v>37</v>
      </c>
    </row>
    <row r="8" spans="1:14" x14ac:dyDescent="0.25">
      <c r="A8" s="26"/>
      <c r="B8" s="8"/>
      <c r="C8" s="8"/>
      <c r="D8" s="8"/>
      <c r="E8" s="8"/>
      <c r="F8" s="8" t="s">
        <v>31</v>
      </c>
      <c r="G8" s="8" t="s">
        <v>32</v>
      </c>
      <c r="H8" s="8" t="s">
        <v>33</v>
      </c>
      <c r="I8" s="8" t="s">
        <v>34</v>
      </c>
      <c r="J8" s="8"/>
      <c r="K8" s="8" t="s">
        <v>32</v>
      </c>
      <c r="L8" s="8" t="s">
        <v>33</v>
      </c>
      <c r="M8" s="8" t="s">
        <v>34</v>
      </c>
      <c r="N8" s="27" t="s">
        <v>38</v>
      </c>
    </row>
    <row r="9" spans="1:14" x14ac:dyDescent="0.25">
      <c r="A9" s="6">
        <v>44563</v>
      </c>
      <c r="B9" t="s">
        <v>91</v>
      </c>
      <c r="C9" t="s">
        <v>92</v>
      </c>
      <c r="F9" s="49">
        <v>10000</v>
      </c>
      <c r="G9" s="49">
        <v>100</v>
      </c>
      <c r="H9" s="49"/>
      <c r="I9" s="49">
        <v>100</v>
      </c>
      <c r="J9" s="49"/>
      <c r="K9" s="49">
        <f>+G9*F9</f>
        <v>1000000</v>
      </c>
      <c r="L9" s="49"/>
      <c r="M9" s="49">
        <f>+K9</f>
        <v>1000000</v>
      </c>
      <c r="N9" s="51">
        <f>+M9/I9</f>
        <v>10000</v>
      </c>
    </row>
    <row r="10" spans="1:14" x14ac:dyDescent="0.25">
      <c r="A10" s="20"/>
      <c r="B10" s="20"/>
      <c r="C10" s="20"/>
      <c r="D10" s="20"/>
      <c r="E10" s="20"/>
      <c r="F10" s="50"/>
      <c r="G10" s="50"/>
      <c r="H10" s="50"/>
      <c r="I10" s="50"/>
      <c r="J10" s="50"/>
      <c r="K10" s="50"/>
      <c r="L10" s="50"/>
      <c r="M10" s="50"/>
      <c r="N10" s="52"/>
    </row>
    <row r="11" spans="1:14" x14ac:dyDescent="0.25">
      <c r="A11" s="48">
        <v>44566</v>
      </c>
      <c r="B11" s="1" t="s">
        <v>89</v>
      </c>
      <c r="C11" s="1" t="s">
        <v>90</v>
      </c>
      <c r="D11" s="1"/>
      <c r="E11" s="1"/>
      <c r="F11" s="49">
        <v>10500</v>
      </c>
      <c r="G11" s="49">
        <v>200</v>
      </c>
      <c r="H11" s="49"/>
      <c r="I11" s="49">
        <f>+I9+G11</f>
        <v>300</v>
      </c>
      <c r="J11" s="49"/>
      <c r="K11" s="49">
        <f>+G11*F11</f>
        <v>2100000</v>
      </c>
      <c r="L11" s="49"/>
      <c r="M11" s="49">
        <f>+M9+K11</f>
        <v>3100000</v>
      </c>
      <c r="N11" s="51">
        <f>+M11/I11</f>
        <v>10333.333333333334</v>
      </c>
    </row>
    <row r="12" spans="1:14" x14ac:dyDescent="0.25">
      <c r="A12" s="20"/>
      <c r="B12" s="20"/>
      <c r="C12" s="20"/>
      <c r="D12" s="20"/>
      <c r="E12" s="2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25">
      <c r="A13" s="48">
        <v>44568</v>
      </c>
      <c r="B13" s="1" t="s">
        <v>89</v>
      </c>
      <c r="C13" s="1" t="s">
        <v>90</v>
      </c>
      <c r="F13" s="49">
        <v>10700</v>
      </c>
      <c r="G13" s="49">
        <v>100</v>
      </c>
      <c r="H13" s="49"/>
      <c r="I13" s="49">
        <f>+I11+G13</f>
        <v>400</v>
      </c>
      <c r="J13" s="49"/>
      <c r="K13" s="49">
        <f>+G13*F13</f>
        <v>1070000</v>
      </c>
      <c r="L13" s="49"/>
      <c r="M13" s="49">
        <f>+M11+K13</f>
        <v>4170000</v>
      </c>
      <c r="N13" s="51">
        <f>+M13/I13</f>
        <v>10425</v>
      </c>
    </row>
    <row r="14" spans="1:14" x14ac:dyDescent="0.25">
      <c r="A14" s="20"/>
      <c r="B14" s="20"/>
      <c r="C14" s="20"/>
      <c r="D14" s="20"/>
      <c r="E14" s="2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6">
        <v>44570</v>
      </c>
      <c r="B15" s="1" t="s">
        <v>100</v>
      </c>
      <c r="C15" t="s">
        <v>102</v>
      </c>
      <c r="F15" s="49"/>
      <c r="G15" s="49"/>
      <c r="H15" s="49">
        <v>20</v>
      </c>
      <c r="I15" s="49">
        <f>+I13-H15</f>
        <v>380</v>
      </c>
      <c r="J15" s="49"/>
      <c r="K15" s="49"/>
      <c r="L15" s="49">
        <f>+N13*H15</f>
        <v>208500</v>
      </c>
      <c r="M15" s="49">
        <f>+M13-L15</f>
        <v>3961500</v>
      </c>
      <c r="N15" s="51">
        <f>+M15/I15</f>
        <v>10425</v>
      </c>
    </row>
    <row r="16" spans="1:14" x14ac:dyDescent="0.25">
      <c r="A16" s="20"/>
      <c r="B16" s="20"/>
      <c r="C16" s="20"/>
      <c r="D16" s="20"/>
      <c r="E16" s="20"/>
      <c r="F16" s="50"/>
      <c r="G16" s="50"/>
      <c r="H16" s="50"/>
      <c r="I16" s="50"/>
      <c r="J16" s="50"/>
      <c r="K16" s="50"/>
      <c r="L16" s="50"/>
      <c r="M16" s="50"/>
      <c r="N16" s="50"/>
    </row>
    <row r="17" spans="1:14" x14ac:dyDescent="0.25">
      <c r="A17" s="6">
        <v>44571</v>
      </c>
      <c r="B17" s="1" t="s">
        <v>89</v>
      </c>
      <c r="C17" t="s">
        <v>110</v>
      </c>
      <c r="F17" s="49"/>
      <c r="G17" s="49"/>
      <c r="H17" s="49">
        <v>300</v>
      </c>
      <c r="I17" s="49">
        <f>+I15-H17</f>
        <v>80</v>
      </c>
      <c r="J17" s="49"/>
      <c r="K17" s="49"/>
      <c r="L17" s="61">
        <f>+H17*N15</f>
        <v>3127500</v>
      </c>
      <c r="M17" s="49">
        <f>+M15-L17</f>
        <v>834000</v>
      </c>
      <c r="N17" s="51">
        <f>+M17/I17</f>
        <v>10425</v>
      </c>
    </row>
    <row r="18" spans="1:14" x14ac:dyDescent="0.25">
      <c r="A18" s="20"/>
      <c r="B18" s="20"/>
      <c r="C18" s="20"/>
      <c r="D18" s="20"/>
      <c r="E18" s="2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25">
      <c r="A19" s="6">
        <v>44572</v>
      </c>
      <c r="B19" t="s">
        <v>100</v>
      </c>
      <c r="C19" t="s">
        <v>118</v>
      </c>
      <c r="F19" s="49">
        <f>+N15</f>
        <v>10425</v>
      </c>
      <c r="G19" s="49">
        <v>10</v>
      </c>
      <c r="H19" s="49"/>
      <c r="I19" s="49">
        <f>+I17+G19</f>
        <v>90</v>
      </c>
      <c r="J19" s="49"/>
      <c r="K19" s="61">
        <f>+G19*F19</f>
        <v>104250</v>
      </c>
      <c r="L19" s="49"/>
      <c r="M19" s="49">
        <f>+M17+K19</f>
        <v>938250</v>
      </c>
      <c r="N19" s="51">
        <f>+M19/I19</f>
        <v>10425</v>
      </c>
    </row>
    <row r="20" spans="1:14" x14ac:dyDescent="0.25">
      <c r="A20" s="20"/>
      <c r="B20" s="20"/>
      <c r="C20" s="20"/>
      <c r="D20" s="20"/>
      <c r="E20" s="2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25">
      <c r="A21" s="6">
        <v>44585</v>
      </c>
      <c r="B21" t="s">
        <v>89</v>
      </c>
      <c r="C21" t="s">
        <v>90</v>
      </c>
      <c r="F21" s="49">
        <f>+F34</f>
        <v>10800</v>
      </c>
      <c r="G21" s="49">
        <v>50</v>
      </c>
      <c r="H21" s="49"/>
      <c r="I21" s="49">
        <f>+I19+G21</f>
        <v>140</v>
      </c>
      <c r="J21" s="49"/>
      <c r="K21" s="49">
        <f>+G21*F21</f>
        <v>540000</v>
      </c>
      <c r="L21" s="49"/>
      <c r="M21" s="49">
        <f>+M19+K21</f>
        <v>1478250</v>
      </c>
      <c r="N21" s="51">
        <f>+M21/I21</f>
        <v>10558.928571428571</v>
      </c>
    </row>
    <row r="22" spans="1:14" x14ac:dyDescent="0.25">
      <c r="A22" s="20"/>
      <c r="B22" s="20"/>
      <c r="C22" s="20"/>
      <c r="D22" s="20"/>
      <c r="E22" s="20"/>
      <c r="F22" s="50"/>
      <c r="G22" s="50"/>
      <c r="H22" s="50"/>
      <c r="I22" s="50"/>
      <c r="J22" s="50"/>
      <c r="K22" s="50"/>
      <c r="L22" s="50"/>
      <c r="M22" s="50"/>
      <c r="N22" s="50"/>
    </row>
    <row r="23" spans="1:14" x14ac:dyDescent="0.25">
      <c r="F23" s="49"/>
      <c r="G23" s="49"/>
      <c r="H23" s="49"/>
      <c r="I23" s="49"/>
      <c r="J23" s="49"/>
      <c r="K23" s="49"/>
      <c r="L23" s="49"/>
      <c r="M23" s="49"/>
      <c r="N23" s="49"/>
    </row>
    <row r="24" spans="1:14" x14ac:dyDescent="0.25">
      <c r="A24" s="20"/>
      <c r="B24" s="20"/>
      <c r="C24" s="20"/>
      <c r="D24" s="20"/>
      <c r="E24" s="2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25">
      <c r="F25" s="49"/>
      <c r="G25" s="49"/>
      <c r="H25" s="49"/>
      <c r="I25" s="49"/>
      <c r="J25" s="49"/>
      <c r="K25" s="49"/>
      <c r="L25" s="49"/>
      <c r="M25" s="49"/>
      <c r="N25" s="49"/>
    </row>
    <row r="26" spans="1:14" x14ac:dyDescent="0.25">
      <c r="A26" s="20"/>
      <c r="B26" s="20"/>
      <c r="C26" s="20"/>
      <c r="D26" s="20"/>
      <c r="E26" s="20"/>
      <c r="F26" s="50"/>
      <c r="G26" s="50"/>
      <c r="H26" s="50"/>
      <c r="I26" s="50"/>
      <c r="J26" s="50"/>
      <c r="K26" s="50"/>
      <c r="L26" s="50"/>
      <c r="M26" s="50"/>
      <c r="N26" s="50"/>
    </row>
    <row r="27" spans="1:14" x14ac:dyDescent="0.25">
      <c r="F27" s="49"/>
      <c r="G27" s="49"/>
      <c r="H27" s="49"/>
      <c r="I27" s="49"/>
      <c r="J27" s="49"/>
      <c r="K27" s="49"/>
      <c r="L27" s="49"/>
      <c r="M27" s="49"/>
      <c r="N27" s="49"/>
    </row>
    <row r="28" spans="1:14" x14ac:dyDescent="0.25">
      <c r="A28" s="20"/>
      <c r="B28" s="20"/>
      <c r="C28" s="20"/>
      <c r="D28" s="20"/>
      <c r="E28" s="20"/>
      <c r="F28" s="50"/>
      <c r="G28" s="50"/>
      <c r="H28" s="50"/>
      <c r="I28" s="50"/>
      <c r="J28" s="50"/>
      <c r="K28" s="50"/>
      <c r="L28" s="50"/>
      <c r="M28" s="50"/>
      <c r="N28" s="50"/>
    </row>
    <row r="31" spans="1:14" x14ac:dyDescent="0.25">
      <c r="C31" t="s">
        <v>132</v>
      </c>
      <c r="E31">
        <v>50</v>
      </c>
      <c r="F31">
        <v>10200</v>
      </c>
      <c r="G31" t="s">
        <v>133</v>
      </c>
    </row>
    <row r="32" spans="1:14" x14ac:dyDescent="0.25">
      <c r="C32" t="s">
        <v>128</v>
      </c>
      <c r="E32">
        <v>35700</v>
      </c>
    </row>
    <row r="33" spans="3:7" x14ac:dyDescent="0.25">
      <c r="C33" t="s">
        <v>129</v>
      </c>
      <c r="E33">
        <f>+E32/1.19</f>
        <v>30000</v>
      </c>
      <c r="F33" s="5">
        <f>+E33/E31</f>
        <v>600</v>
      </c>
      <c r="G33" t="s">
        <v>130</v>
      </c>
    </row>
    <row r="34" spans="3:7" x14ac:dyDescent="0.25">
      <c r="F34">
        <f>+F31+F33</f>
        <v>10800</v>
      </c>
      <c r="G34" t="s">
        <v>131</v>
      </c>
    </row>
  </sheetData>
  <mergeCells count="2">
    <mergeCell ref="G7:I7"/>
    <mergeCell ref="K7:M7"/>
  </mergeCells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T. Inventario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Profesor</cp:lastModifiedBy>
  <cp:lastPrinted>2022-04-29T16:15:49Z</cp:lastPrinted>
  <dcterms:created xsi:type="dcterms:W3CDTF">2022-04-22T11:34:53Z</dcterms:created>
  <dcterms:modified xsi:type="dcterms:W3CDTF">2022-04-29T21:06:33Z</dcterms:modified>
</cp:coreProperties>
</file>