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 jara\Dropbox\02.- DOCENCIA\CLASES PREGRADO\USACH\CONTROLES\Taller Control 2\"/>
    </mc:Choice>
  </mc:AlternateContent>
  <bookViews>
    <workbookView xWindow="0" yWindow="0" windowWidth="28800" windowHeight="12330" activeTab="1"/>
  </bookViews>
  <sheets>
    <sheet name="Caso y Desarrollo" sheetId="1" r:id="rId1"/>
    <sheet name="Tarjet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8" i="1" l="1"/>
  <c r="I143" i="1"/>
  <c r="I139" i="1"/>
  <c r="I134" i="1"/>
  <c r="I129" i="1"/>
  <c r="I123" i="1"/>
  <c r="I119" i="1"/>
  <c r="I115" i="1"/>
  <c r="I104" i="1"/>
  <c r="I99" i="1"/>
  <c r="I95" i="1"/>
  <c r="I90" i="1"/>
  <c r="I86" i="1"/>
  <c r="I81" i="1"/>
  <c r="I77" i="1"/>
  <c r="I72" i="1"/>
  <c r="I68" i="1"/>
  <c r="I61" i="1"/>
  <c r="O17" i="2"/>
  <c r="O15" i="2"/>
  <c r="O13" i="2"/>
  <c r="O11" i="2"/>
  <c r="O9" i="2"/>
  <c r="I361" i="1"/>
  <c r="I359" i="1"/>
  <c r="I344" i="1"/>
  <c r="I342" i="1"/>
  <c r="I340" i="1"/>
  <c r="I338" i="1"/>
  <c r="D179" i="1"/>
  <c r="D184" i="1" s="1"/>
  <c r="O169" i="1" s="1"/>
  <c r="P169" i="1" s="1"/>
  <c r="D181" i="1"/>
  <c r="Q184" i="1"/>
  <c r="P183" i="1"/>
  <c r="P182" i="1"/>
  <c r="P181" i="1"/>
  <c r="Q180" i="1"/>
  <c r="Q179" i="1"/>
  <c r="Q178" i="1"/>
  <c r="Q177" i="1"/>
  <c r="Q176" i="1"/>
  <c r="Q175" i="1"/>
  <c r="P174" i="1"/>
  <c r="P173" i="1"/>
  <c r="P172" i="1"/>
  <c r="P171" i="1"/>
  <c r="P170" i="1"/>
  <c r="O170" i="1"/>
  <c r="N170" i="1"/>
  <c r="D194" i="1"/>
  <c r="C194" i="1"/>
  <c r="D195" i="1" s="1"/>
  <c r="D189" i="1"/>
  <c r="D188" i="1"/>
  <c r="C189" i="1"/>
  <c r="C188" i="1"/>
  <c r="C187" i="1"/>
  <c r="O183" i="1"/>
  <c r="O182" i="1"/>
  <c r="O181" i="1"/>
  <c r="O179" i="1"/>
  <c r="O178" i="1"/>
  <c r="O176" i="1"/>
  <c r="O175" i="1"/>
  <c r="O174" i="1"/>
  <c r="O172" i="1"/>
  <c r="O171" i="1"/>
  <c r="N183" i="1"/>
  <c r="N182" i="1"/>
  <c r="N180" i="1"/>
  <c r="N179" i="1"/>
  <c r="N178" i="1"/>
  <c r="N177" i="1"/>
  <c r="N176" i="1"/>
  <c r="N175" i="1"/>
  <c r="N174" i="1"/>
  <c r="N173" i="1"/>
  <c r="N172" i="1"/>
  <c r="N171" i="1"/>
  <c r="N169" i="1"/>
  <c r="D330" i="1"/>
  <c r="C330" i="1"/>
  <c r="D331" i="1" s="1"/>
  <c r="C324" i="1"/>
  <c r="D321" i="1"/>
  <c r="D320" i="1"/>
  <c r="C320" i="1"/>
  <c r="C314" i="1"/>
  <c r="D310" i="1"/>
  <c r="C300" i="1"/>
  <c r="D295" i="1"/>
  <c r="D290" i="1"/>
  <c r="C291" i="1" s="1"/>
  <c r="C290" i="1"/>
  <c r="D284" i="1"/>
  <c r="C272" i="1"/>
  <c r="C271" i="1"/>
  <c r="C277" i="1" s="1"/>
  <c r="D273" i="1"/>
  <c r="D272" i="1"/>
  <c r="D271" i="1"/>
  <c r="D262" i="1"/>
  <c r="C267" i="1"/>
  <c r="C258" i="1"/>
  <c r="D257" i="1"/>
  <c r="C257" i="1"/>
  <c r="C251" i="1"/>
  <c r="D251" i="1"/>
  <c r="D247" i="1"/>
  <c r="C247" i="1"/>
  <c r="D248" i="1" s="1"/>
  <c r="D241" i="1"/>
  <c r="C241" i="1"/>
  <c r="D237" i="1"/>
  <c r="C237" i="1"/>
  <c r="D238" i="1" s="1"/>
  <c r="C231" i="1"/>
  <c r="C224" i="1"/>
  <c r="C220" i="1"/>
  <c r="C219" i="1"/>
  <c r="C218" i="1"/>
  <c r="D214" i="1"/>
  <c r="C214" i="1"/>
  <c r="D215" i="1" s="1"/>
  <c r="C211" i="1"/>
  <c r="C210" i="1"/>
  <c r="C209" i="1"/>
  <c r="C208" i="1"/>
  <c r="D204" i="1"/>
  <c r="C204" i="1"/>
  <c r="D205" i="1" s="1"/>
  <c r="C198" i="1"/>
  <c r="C184" i="1"/>
  <c r="D180" i="1"/>
  <c r="D178" i="1"/>
  <c r="C179" i="1"/>
  <c r="C178" i="1"/>
  <c r="D185" i="1" l="1"/>
  <c r="D277" i="1"/>
  <c r="C278" i="1" s="1"/>
  <c r="C270" i="1"/>
  <c r="C170" i="1"/>
  <c r="C168" i="1"/>
  <c r="B323" i="1"/>
  <c r="C313" i="1"/>
  <c r="C303" i="1"/>
  <c r="C293" i="1"/>
  <c r="C283" i="1"/>
  <c r="C260" i="1"/>
  <c r="C250" i="1"/>
  <c r="C240" i="1"/>
  <c r="C230" i="1"/>
  <c r="C217" i="1"/>
  <c r="C207" i="1"/>
  <c r="C197" i="1"/>
  <c r="C177" i="1"/>
  <c r="C167" i="1"/>
  <c r="H149" i="1"/>
  <c r="D170" i="1" s="1"/>
  <c r="F361" i="1"/>
  <c r="G134" i="1"/>
  <c r="M17" i="2"/>
  <c r="N17" i="2" s="1"/>
  <c r="L17" i="2"/>
  <c r="I17" i="2"/>
  <c r="H130" i="1"/>
  <c r="H131" i="1" s="1"/>
  <c r="G129" i="1" s="1"/>
  <c r="G139" i="1" s="1"/>
  <c r="H140" i="1" s="1"/>
  <c r="G143" i="1" s="1"/>
  <c r="H144" i="1" s="1"/>
  <c r="G344" i="1"/>
  <c r="H344" i="1" s="1"/>
  <c r="N15" i="2"/>
  <c r="M15" i="2"/>
  <c r="K15" i="2"/>
  <c r="I15" i="2"/>
  <c r="F15" i="2"/>
  <c r="G124" i="1"/>
  <c r="H125" i="1" s="1"/>
  <c r="H120" i="1"/>
  <c r="D169" i="1" s="1"/>
  <c r="G104" i="1"/>
  <c r="N13" i="2"/>
  <c r="M13" i="2"/>
  <c r="L13" i="2"/>
  <c r="I13" i="2"/>
  <c r="F342" i="1"/>
  <c r="G342" i="1" s="1"/>
  <c r="H342" i="1" s="1"/>
  <c r="G95" i="1"/>
  <c r="H96" i="1" s="1"/>
  <c r="G90" i="1"/>
  <c r="G91" i="1" s="1"/>
  <c r="K11" i="2"/>
  <c r="K9" i="2"/>
  <c r="I11" i="2"/>
  <c r="F340" i="1"/>
  <c r="G340" i="1" s="1"/>
  <c r="G81" i="1"/>
  <c r="G82" i="1" s="1"/>
  <c r="G338" i="1"/>
  <c r="F338" i="1"/>
  <c r="M9" i="2"/>
  <c r="I9" i="2"/>
  <c r="F9" i="2"/>
  <c r="G72" i="1"/>
  <c r="G73" i="1" s="1"/>
  <c r="H74" i="1"/>
  <c r="G77" i="1" s="1"/>
  <c r="H78" i="1" s="1"/>
  <c r="D168" i="1" s="1"/>
  <c r="G68" i="1"/>
  <c r="H69" i="1" s="1"/>
  <c r="N63" i="1"/>
  <c r="K65" i="1"/>
  <c r="K64" i="1"/>
  <c r="K63" i="1"/>
  <c r="K67" i="1" s="1"/>
  <c r="N65" i="1" s="1"/>
  <c r="N67" i="1" s="1"/>
  <c r="H65" i="1"/>
  <c r="H100" i="1" l="1"/>
  <c r="D294" i="1" s="1"/>
  <c r="D300" i="1" s="1"/>
  <c r="C304" i="1"/>
  <c r="H135" i="1"/>
  <c r="D219" i="1" s="1"/>
  <c r="C305" i="1"/>
  <c r="F350" i="1"/>
  <c r="H105" i="1"/>
  <c r="D218" i="1" s="1"/>
  <c r="D224" i="1" s="1"/>
  <c r="G361" i="1"/>
  <c r="H361" i="1" s="1"/>
  <c r="H340" i="1"/>
  <c r="G350" i="1"/>
  <c r="H83" i="1"/>
  <c r="G86" i="1" s="1"/>
  <c r="H87" i="1" s="1"/>
  <c r="D174" i="1" s="1"/>
  <c r="O168" i="1" s="1"/>
  <c r="P168" i="1" s="1"/>
  <c r="P184" i="1" s="1"/>
  <c r="H338" i="1"/>
  <c r="H350" i="1" s="1"/>
  <c r="M11" i="2"/>
  <c r="N11" i="2" s="1"/>
  <c r="N9" i="2"/>
  <c r="A24" i="1"/>
  <c r="A26" i="1" s="1"/>
  <c r="A29" i="1" s="1"/>
  <c r="A32" i="1" s="1"/>
  <c r="A35" i="1" s="1"/>
  <c r="A39" i="1" s="1"/>
  <c r="A42" i="1" s="1"/>
  <c r="A45" i="1" s="1"/>
  <c r="A48" i="1" s="1"/>
  <c r="A50" i="1" s="1"/>
  <c r="O173" i="1" l="1"/>
  <c r="D225" i="1"/>
  <c r="H101" i="1"/>
  <c r="F359" i="1"/>
  <c r="C310" i="1"/>
  <c r="C301" i="1"/>
  <c r="O180" i="1"/>
  <c r="H109" i="1"/>
  <c r="G359" i="1"/>
  <c r="G371" i="1" s="1"/>
  <c r="F371" i="1"/>
  <c r="N181" i="1" l="1"/>
  <c r="D311" i="1"/>
  <c r="G99" i="1"/>
  <c r="D261" i="1"/>
  <c r="D267" i="1" s="1"/>
  <c r="H359" i="1"/>
  <c r="H371" i="1" s="1"/>
  <c r="C268" i="1" l="1"/>
  <c r="O177" i="1"/>
  <c r="O184" i="1" s="1"/>
  <c r="G115" i="1"/>
  <c r="G109" i="1"/>
  <c r="G163" i="1" s="1"/>
  <c r="C169" i="1" l="1"/>
  <c r="C174" i="1" s="1"/>
  <c r="H116" i="1"/>
  <c r="H163" i="1" s="1"/>
  <c r="O185" i="1" s="1"/>
  <c r="D175" i="1" l="1"/>
  <c r="N168" i="1"/>
  <c r="N184" i="1" s="1"/>
  <c r="N185" i="1" s="1"/>
</calcChain>
</file>

<file path=xl/sharedStrings.xml><?xml version="1.0" encoding="utf-8"?>
<sst xmlns="http://schemas.openxmlformats.org/spreadsheetml/2006/main" count="267" uniqueCount="156">
  <si>
    <t>Integrantes de Grupo</t>
  </si>
  <si>
    <t>Antecedentes</t>
  </si>
  <si>
    <t>Día</t>
  </si>
  <si>
    <t>Detalle</t>
  </si>
  <si>
    <t xml:space="preserve">Se inicia actividad empresarial. El señor Pedro Acuña crea una Empresa Individual de Responsabilidad </t>
  </si>
  <si>
    <t>Limitada (EIRL). Los aportes entregados son los siguientes:</t>
  </si>
  <si>
    <t>$1.500.000 en dinero en efectivo.</t>
  </si>
  <si>
    <t>$8.000.000 en una camioneta del año 2015.</t>
  </si>
  <si>
    <t>$1.000.000 en dos notebook y dos impresoras.</t>
  </si>
  <si>
    <t>$1.800.000 en una cuenta por pagar relacionada con la camioneta aportada.</t>
  </si>
  <si>
    <t>según factura 5245. Se cancela la factura con cheque al día.</t>
  </si>
  <si>
    <t>según factura 245. Se cancela la factura con dinero en efectivo.</t>
  </si>
  <si>
    <t>más un recargo del 80%. Se emite la factura 0001 a Comercial Villarica Ltda., quien cancela la factura con</t>
  </si>
  <si>
    <t>transferencia bancaria.</t>
  </si>
  <si>
    <t>El Banco Santander cobra $15.000 por concepto de comisión por matención de la cuenta corriente. El Banco</t>
  </si>
  <si>
    <t>rebaja de la cuenta corriente dicho monto.</t>
  </si>
  <si>
    <t>de Comercial Venus Ltda. el valor neto total asciende a $330.000.</t>
  </si>
  <si>
    <t xml:space="preserve">Se venden 150 unidades del producto "A" a Comercial Calbuco S.A. según factura 0002. Cada unidad se </t>
  </si>
  <si>
    <t>vende a $1.900 más IVA. El Cliente nos cancela con cheque al día.</t>
  </si>
  <si>
    <t>Se compra 100 unidades del producto "A" a $1.070 más IVA. La compra se realiza a Comercial Luna S.A.</t>
  </si>
  <si>
    <t xml:space="preserve">Se compra a crédito simple (se pagará en 30 días más) 300 unidades del producto "A". Según la factura 5489 </t>
  </si>
  <si>
    <r>
      <t xml:space="preserve">Facultad de Administración y Economía
Contador Público y Auditor
</t>
    </r>
    <r>
      <rPr>
        <sz val="9"/>
        <color theme="1"/>
        <rFont val="Calibri"/>
        <family val="2"/>
        <scheme val="minor"/>
      </rPr>
      <t>Fundamentos de Contabilidad | Profesor Luis Jara Sarrúa | Primer Semestre 2022</t>
    </r>
  </si>
  <si>
    <t>LIBRO DIARIO</t>
  </si>
  <si>
    <t>Correlativo</t>
  </si>
  <si>
    <t>Fecha</t>
  </si>
  <si>
    <t>Cuentas</t>
  </si>
  <si>
    <t>Debe</t>
  </si>
  <si>
    <t>Haber</t>
  </si>
  <si>
    <t>LIBRO DIARIO (continuación)</t>
  </si>
  <si>
    <t>LIBRO MAYOR</t>
  </si>
  <si>
    <t>Con las siguientes transacciones, elabore el Libro Diario, Libro Mayor, Libros Compra Y Ventas; así como la respectiva</t>
  </si>
  <si>
    <t>Tarjeta de Existencia del Producto "A" bajo método PMP.</t>
  </si>
  <si>
    <t>Sumas Iguales</t>
  </si>
  <si>
    <t>LIBRO MAYOR (continuación)</t>
  </si>
  <si>
    <t>Señale qué tipo de cuenta es y qué tipo</t>
  </si>
  <si>
    <t>de saldo posee:</t>
  </si>
  <si>
    <t xml:space="preserve">Señale qué tipo de cuenta es y qué </t>
  </si>
  <si>
    <t>tipo de saldo posee:</t>
  </si>
  <si>
    <t>Taller Control 2 | 24-04-22</t>
  </si>
  <si>
    <t>LIBRO COMPRA</t>
  </si>
  <si>
    <t>Documento</t>
  </si>
  <si>
    <t>Neto</t>
  </si>
  <si>
    <t>IVA</t>
  </si>
  <si>
    <t>Total</t>
  </si>
  <si>
    <t>Se compran 500 unidades del producto "A" a $1.190 con IVA. La compra se realiza a Comercial Marte Ltda.</t>
  </si>
  <si>
    <t>Totales</t>
  </si>
  <si>
    <t>Mes:</t>
  </si>
  <si>
    <t>LIBRO VENTA</t>
  </si>
  <si>
    <t>Se paga $150.000 de la Cuenta por Pagar aportada por el señor Acuña en la constitución de la empresa.</t>
  </si>
  <si>
    <t>El pago se hace con transferencia bancaria.</t>
  </si>
  <si>
    <t>Se abre cuenta corriente en el Banco Santander. Deposita el 80% del dinero aportado en efectivo.</t>
  </si>
  <si>
    <t>los cuales son cancelados en efectivo.</t>
  </si>
  <si>
    <t>Se compra articulos de aseo en Supermercado Lider, según la factura 548965 el total asciende a  $38.080,</t>
  </si>
  <si>
    <t>Se realiza la primera venta: 300 unaidades del producto "A". El precio de venta corresponde a su costo</t>
  </si>
  <si>
    <t>Se deposita en la cuenta corriente bancaria el cheque recibido en la venta del día 27-01-2022.</t>
  </si>
  <si>
    <t>TARJETA DE INVENTARIO</t>
  </si>
  <si>
    <t>unitario</t>
  </si>
  <si>
    <t>Entrada</t>
  </si>
  <si>
    <t>Salida</t>
  </si>
  <si>
    <t>Saldo</t>
  </si>
  <si>
    <t>Unidades</t>
  </si>
  <si>
    <t>Valores</t>
  </si>
  <si>
    <t>Control</t>
  </si>
  <si>
    <t>PMP</t>
  </si>
  <si>
    <t>Precio compra</t>
  </si>
  <si>
    <t>Caja</t>
  </si>
  <si>
    <t>Vehículo</t>
  </si>
  <si>
    <t>Equipos computacionales</t>
  </si>
  <si>
    <t xml:space="preserve">     Cuentas por pagar</t>
  </si>
  <si>
    <t xml:space="preserve">     Capital</t>
  </si>
  <si>
    <t>Inventario Aporte</t>
  </si>
  <si>
    <t>Activos</t>
  </si>
  <si>
    <t>Pasivos</t>
  </si>
  <si>
    <t>Cuentas por pagar</t>
  </si>
  <si>
    <t>Capital</t>
  </si>
  <si>
    <t>Total activos</t>
  </si>
  <si>
    <t>Total Pasivo y Capital</t>
  </si>
  <si>
    <t>Glosa: Por el aporte en la constitución de la empresa</t>
  </si>
  <si>
    <t>Banco</t>
  </si>
  <si>
    <t xml:space="preserve">     Caja</t>
  </si>
  <si>
    <t>Glosa: Apertura cuenta corriente Banco Santander.</t>
  </si>
  <si>
    <t>Mercaderías</t>
  </si>
  <si>
    <t>IVA CF</t>
  </si>
  <si>
    <t xml:space="preserve">     Proveedores</t>
  </si>
  <si>
    <t>Glosa: Devengo compra Comercial Marte F. 5245</t>
  </si>
  <si>
    <t>Proveedores</t>
  </si>
  <si>
    <t xml:space="preserve">     Banco</t>
  </si>
  <si>
    <t>Glosa: Pago fact. 5245 Comercial Marte Ltda.</t>
  </si>
  <si>
    <t>Producto: PRODUCTO "A"</t>
  </si>
  <si>
    <t>Fact. 5245</t>
  </si>
  <si>
    <t>Compra Comercial Marte Ltda.</t>
  </si>
  <si>
    <t>Mes: ENERO 2022</t>
  </si>
  <si>
    <t>Comercial Marte Ltda.</t>
  </si>
  <si>
    <t>Glosa: Devengo compra Comercial Luna S.A. F. 245</t>
  </si>
  <si>
    <t>Glosa: Pago fact. 245 Comercial Luna S.A.</t>
  </si>
  <si>
    <t>Fact. 245</t>
  </si>
  <si>
    <t>Comercial Luna S.A.</t>
  </si>
  <si>
    <t>Gasto artículos de aseo</t>
  </si>
  <si>
    <t xml:space="preserve">     Acreedores</t>
  </si>
  <si>
    <t>Glosa: Devengo fact. 548965 Supermercado Líder</t>
  </si>
  <si>
    <t>Acreedores</t>
  </si>
  <si>
    <t>Glosa: Pago fact. 548965 Supermercado Líder</t>
  </si>
  <si>
    <t>Fact. 548965</t>
  </si>
  <si>
    <t>Supermercado Líder</t>
  </si>
  <si>
    <t>Clientes</t>
  </si>
  <si>
    <t xml:space="preserve">     Ingresos por Venta</t>
  </si>
  <si>
    <t xml:space="preserve">     IVA DF</t>
  </si>
  <si>
    <t>Glosa: Devengo venta Fact. 001 Comercial Villarrica</t>
  </si>
  <si>
    <t>Costo de ventas</t>
  </si>
  <si>
    <t xml:space="preserve">     Mercaderías</t>
  </si>
  <si>
    <t xml:space="preserve">Glosa: Por el costo de las mercaderías vendidas en </t>
  </si>
  <si>
    <t>fact. 001</t>
  </si>
  <si>
    <t>Fact. 001</t>
  </si>
  <si>
    <t xml:space="preserve">Comercial Villarrica </t>
  </si>
  <si>
    <t xml:space="preserve">     Clientes</t>
  </si>
  <si>
    <t>Glosa: Pago de cliente Fact. 001</t>
  </si>
  <si>
    <t>Comercial Villarrica</t>
  </si>
  <si>
    <t>Gasto por comisiones bancarias</t>
  </si>
  <si>
    <t>Glosa: Pago comisión bancaria</t>
  </si>
  <si>
    <t xml:space="preserve">Glosa: Devengo compra mercedarías Fact. 5489 </t>
  </si>
  <si>
    <t>Fact. 5489</t>
  </si>
  <si>
    <t>Comercial Venus</t>
  </si>
  <si>
    <t>Glosa: Devengo venta Fact. 002 Comercial Calbuco</t>
  </si>
  <si>
    <t>fact. 002.</t>
  </si>
  <si>
    <t>Fact. 002</t>
  </si>
  <si>
    <t>Comercial Calbuco</t>
  </si>
  <si>
    <t>Glosa: Pago de cliente fect. 002.</t>
  </si>
  <si>
    <t xml:space="preserve">Glosa: Se deposita en cuenta corriente el cheque </t>
  </si>
  <si>
    <t>recibido de Fact. 002.</t>
  </si>
  <si>
    <t>Glosa: Anticipo a la cuenta por pagar relacionada con</t>
  </si>
  <si>
    <t>el aporte de la camioneta.</t>
  </si>
  <si>
    <t>Plan de Cuentas</t>
  </si>
  <si>
    <t>Ingresos por Venta</t>
  </si>
  <si>
    <t>IVA DF</t>
  </si>
  <si>
    <t>Tipo de Cuenta</t>
  </si>
  <si>
    <t>1. Activo</t>
  </si>
  <si>
    <t>2. Pasivo</t>
  </si>
  <si>
    <t>3. Patrimonio</t>
  </si>
  <si>
    <t>4. Ingreso</t>
  </si>
  <si>
    <t>5. Gasto</t>
  </si>
  <si>
    <t>Saldo DEUDOR</t>
  </si>
  <si>
    <t>Cuenta de: ACTIVO</t>
  </si>
  <si>
    <t>PAUTA</t>
  </si>
  <si>
    <t>Saldo ACREEDOR</t>
  </si>
  <si>
    <t>Cuenta de: PASIVO</t>
  </si>
  <si>
    <t>Cuenta de: PATRIMONIO</t>
  </si>
  <si>
    <t>Cuenta de: INGRESO</t>
  </si>
  <si>
    <t>Cuenta de: GASTO</t>
  </si>
  <si>
    <t>Saldo SALDADA</t>
  </si>
  <si>
    <t>Débitos</t>
  </si>
  <si>
    <t>Créditos</t>
  </si>
  <si>
    <t>Cuenta por pagar</t>
  </si>
  <si>
    <t>S. Deudor</t>
  </si>
  <si>
    <t>S. Acrredor</t>
  </si>
  <si>
    <t>Balance Comprobacion y Saldos</t>
  </si>
  <si>
    <t>Puntaje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</si>
</sst>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&quot;$&quot;\-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6" xfId="0" applyBorder="1"/>
    <xf numFmtId="14" fontId="0" fillId="0" borderId="0" xfId="0" applyNumberFormat="1"/>
    <xf numFmtId="6" fontId="0" fillId="0" borderId="0" xfId="0" applyNumberFormat="1"/>
    <xf numFmtId="0" fontId="0" fillId="0" borderId="6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2" fillId="0" borderId="11" xfId="0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12" xfId="0" applyNumberFormat="1" applyBorder="1"/>
    <xf numFmtId="3" fontId="0" fillId="0" borderId="1" xfId="0" applyNumberFormat="1" applyBorder="1"/>
    <xf numFmtId="3" fontId="0" fillId="0" borderId="0" xfId="0" applyNumberFormat="1"/>
    <xf numFmtId="3" fontId="2" fillId="0" borderId="11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8" xfId="0" applyNumberFormat="1" applyBorder="1"/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0" xfId="0" applyFill="1" applyBorder="1"/>
    <xf numFmtId="3" fontId="0" fillId="0" borderId="3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3" fontId="0" fillId="0" borderId="15" xfId="0" applyNumberFormat="1" applyBorder="1"/>
    <xf numFmtId="3" fontId="0" fillId="0" borderId="16" xfId="0" applyNumberFormat="1" applyBorder="1"/>
    <xf numFmtId="3" fontId="1" fillId="0" borderId="0" xfId="0" applyNumberFormat="1" applyFont="1"/>
    <xf numFmtId="0" fontId="4" fillId="0" borderId="2" xfId="0" applyFont="1" applyBorder="1"/>
    <xf numFmtId="0" fontId="0" fillId="0" borderId="14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3" fontId="0" fillId="0" borderId="6" xfId="0" applyNumberFormat="1" applyBorder="1"/>
    <xf numFmtId="3" fontId="0" fillId="0" borderId="3" xfId="0" applyNumberFormat="1" applyBorder="1"/>
    <xf numFmtId="3" fontId="0" fillId="0" borderId="4" xfId="0" applyNumberFormat="1" applyBorder="1"/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35170</xdr:colOff>
      <xdr:row>1</xdr:row>
      <xdr:rowOff>95251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819150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4"/>
  <sheetViews>
    <sheetView showGridLines="0" topLeftCell="C331" zoomScale="105" zoomScaleNormal="100" workbookViewId="0">
      <selection activeCell="I337" sqref="I337"/>
    </sheetView>
  </sheetViews>
  <sheetFormatPr baseColWidth="10" defaultRowHeight="15" x14ac:dyDescent="0.25"/>
  <cols>
    <col min="1" max="6" width="11.7109375" customWidth="1"/>
    <col min="7" max="8" width="16.7109375" customWidth="1"/>
    <col min="9" max="9" width="12.5703125" bestFit="1" customWidth="1"/>
    <col min="10" max="10" width="23.7109375" bestFit="1" customWidth="1"/>
    <col min="11" max="11" width="29" bestFit="1" customWidth="1"/>
    <col min="13" max="13" width="19.7109375" bestFit="1" customWidth="1"/>
    <col min="14" max="14" width="11.85546875" bestFit="1" customWidth="1"/>
  </cols>
  <sheetData>
    <row r="1" spans="1:8" ht="57" customHeight="1" x14ac:dyDescent="0.25">
      <c r="B1" s="55" t="s">
        <v>21</v>
      </c>
      <c r="C1" s="55"/>
      <c r="D1" s="55"/>
      <c r="E1" s="55"/>
      <c r="F1" s="55"/>
      <c r="G1" s="55"/>
      <c r="H1" s="55"/>
    </row>
    <row r="3" spans="1:8" x14ac:dyDescent="0.25">
      <c r="A3" s="54" t="s">
        <v>38</v>
      </c>
      <c r="B3" s="54"/>
      <c r="C3" s="54"/>
      <c r="D3" s="54"/>
      <c r="E3" s="54"/>
      <c r="F3" s="54"/>
      <c r="G3" s="54"/>
      <c r="H3" s="54"/>
    </row>
    <row r="5" spans="1:8" ht="20.100000000000001" customHeight="1" x14ac:dyDescent="0.25">
      <c r="A5" t="s">
        <v>0</v>
      </c>
      <c r="C5" s="52" t="s">
        <v>142</v>
      </c>
      <c r="D5" s="4"/>
      <c r="E5" s="4"/>
      <c r="F5" s="4"/>
      <c r="G5" s="5"/>
    </row>
    <row r="6" spans="1:8" ht="20.100000000000001" customHeight="1" x14ac:dyDescent="0.25">
      <c r="C6" s="3"/>
      <c r="D6" s="4"/>
      <c r="E6" s="4"/>
      <c r="F6" s="4"/>
      <c r="G6" s="5"/>
    </row>
    <row r="7" spans="1:8" ht="20.100000000000001" customHeight="1" x14ac:dyDescent="0.25">
      <c r="C7" s="3"/>
      <c r="D7" s="4"/>
      <c r="E7" s="4"/>
      <c r="F7" s="4"/>
      <c r="G7" s="5"/>
    </row>
    <row r="8" spans="1:8" ht="20.100000000000001" customHeight="1" x14ac:dyDescent="0.25">
      <c r="C8" s="3"/>
      <c r="D8" s="4"/>
      <c r="E8" s="4"/>
      <c r="F8" s="4"/>
      <c r="G8" s="5"/>
    </row>
    <row r="11" spans="1:8" x14ac:dyDescent="0.25">
      <c r="A11" s="6" t="s">
        <v>1</v>
      </c>
    </row>
    <row r="12" spans="1:8" ht="6" customHeight="1" x14ac:dyDescent="0.25"/>
    <row r="13" spans="1:8" x14ac:dyDescent="0.25">
      <c r="A13" t="s">
        <v>30</v>
      </c>
    </row>
    <row r="14" spans="1:8" x14ac:dyDescent="0.25">
      <c r="A14" t="s">
        <v>31</v>
      </c>
    </row>
    <row r="16" spans="1:8" x14ac:dyDescent="0.25">
      <c r="A16" s="10" t="s">
        <v>2</v>
      </c>
      <c r="B16" s="56" t="s">
        <v>3</v>
      </c>
      <c r="C16" s="56"/>
      <c r="D16" s="56"/>
      <c r="E16" s="56"/>
      <c r="F16" s="56"/>
      <c r="G16" s="56"/>
      <c r="H16" s="56"/>
    </row>
    <row r="17" spans="1:2" x14ac:dyDescent="0.25">
      <c r="A17" s="8">
        <v>44563</v>
      </c>
      <c r="B17" t="s">
        <v>4</v>
      </c>
    </row>
    <row r="18" spans="1:2" x14ac:dyDescent="0.25">
      <c r="B18" t="s">
        <v>5</v>
      </c>
    </row>
    <row r="19" spans="1:2" x14ac:dyDescent="0.25">
      <c r="B19" t="s">
        <v>6</v>
      </c>
    </row>
    <row r="20" spans="1:2" x14ac:dyDescent="0.25">
      <c r="B20" t="s">
        <v>7</v>
      </c>
    </row>
    <row r="21" spans="1:2" x14ac:dyDescent="0.25">
      <c r="B21" t="s">
        <v>8</v>
      </c>
    </row>
    <row r="22" spans="1:2" x14ac:dyDescent="0.25">
      <c r="B22" t="s">
        <v>9</v>
      </c>
    </row>
    <row r="23" spans="1:2" ht="6" customHeight="1" x14ac:dyDescent="0.25"/>
    <row r="24" spans="1:2" x14ac:dyDescent="0.25">
      <c r="A24" s="8">
        <f>+A17+2</f>
        <v>44565</v>
      </c>
      <c r="B24" t="s">
        <v>50</v>
      </c>
    </row>
    <row r="25" spans="1:2" ht="6" customHeight="1" x14ac:dyDescent="0.25"/>
    <row r="26" spans="1:2" x14ac:dyDescent="0.25">
      <c r="A26" s="8">
        <f>+A24+1</f>
        <v>44566</v>
      </c>
      <c r="B26" t="s">
        <v>44</v>
      </c>
    </row>
    <row r="27" spans="1:2" x14ac:dyDescent="0.25">
      <c r="B27" t="s">
        <v>10</v>
      </c>
    </row>
    <row r="28" spans="1:2" ht="6" customHeight="1" x14ac:dyDescent="0.25"/>
    <row r="29" spans="1:2" x14ac:dyDescent="0.25">
      <c r="A29" s="8">
        <f>+A26+2</f>
        <v>44568</v>
      </c>
      <c r="B29" t="s">
        <v>19</v>
      </c>
    </row>
    <row r="30" spans="1:2" x14ac:dyDescent="0.25">
      <c r="B30" t="s">
        <v>11</v>
      </c>
    </row>
    <row r="31" spans="1:2" ht="6" customHeight="1" x14ac:dyDescent="0.25"/>
    <row r="32" spans="1:2" x14ac:dyDescent="0.25">
      <c r="A32" s="8">
        <f>+A29+2</f>
        <v>44570</v>
      </c>
      <c r="B32" t="s">
        <v>52</v>
      </c>
    </row>
    <row r="33" spans="1:2" x14ac:dyDescent="0.25">
      <c r="B33" s="9" t="s">
        <v>51</v>
      </c>
    </row>
    <row r="34" spans="1:2" ht="6" customHeight="1" x14ac:dyDescent="0.25"/>
    <row r="35" spans="1:2" x14ac:dyDescent="0.25">
      <c r="A35" s="8">
        <f>+A32</f>
        <v>44570</v>
      </c>
      <c r="B35" t="s">
        <v>53</v>
      </c>
    </row>
    <row r="36" spans="1:2" x14ac:dyDescent="0.25">
      <c r="B36" t="s">
        <v>12</v>
      </c>
    </row>
    <row r="37" spans="1:2" x14ac:dyDescent="0.25">
      <c r="B37" t="s">
        <v>13</v>
      </c>
    </row>
    <row r="38" spans="1:2" ht="6" customHeight="1" x14ac:dyDescent="0.25"/>
    <row r="39" spans="1:2" x14ac:dyDescent="0.25">
      <c r="A39" s="8">
        <f>+A35+5</f>
        <v>44575</v>
      </c>
      <c r="B39" t="s">
        <v>14</v>
      </c>
    </row>
    <row r="40" spans="1:2" x14ac:dyDescent="0.25">
      <c r="B40" t="s">
        <v>15</v>
      </c>
    </row>
    <row r="41" spans="1:2" ht="6" customHeight="1" x14ac:dyDescent="0.25"/>
    <row r="42" spans="1:2" x14ac:dyDescent="0.25">
      <c r="A42" s="8">
        <f>+A39+3</f>
        <v>44578</v>
      </c>
      <c r="B42" t="s">
        <v>20</v>
      </c>
    </row>
    <row r="43" spans="1:2" x14ac:dyDescent="0.25">
      <c r="B43" t="s">
        <v>16</v>
      </c>
    </row>
    <row r="44" spans="1:2" ht="6" customHeight="1" x14ac:dyDescent="0.25"/>
    <row r="45" spans="1:2" x14ac:dyDescent="0.25">
      <c r="A45" s="8">
        <f>+A42+10</f>
        <v>44588</v>
      </c>
      <c r="B45" t="s">
        <v>17</v>
      </c>
    </row>
    <row r="46" spans="1:2" x14ac:dyDescent="0.25">
      <c r="B46" t="s">
        <v>18</v>
      </c>
    </row>
    <row r="47" spans="1:2" ht="6" customHeight="1" x14ac:dyDescent="0.25"/>
    <row r="48" spans="1:2" x14ac:dyDescent="0.25">
      <c r="A48" s="8">
        <f>+A45+1</f>
        <v>44589</v>
      </c>
      <c r="B48" t="s">
        <v>54</v>
      </c>
    </row>
    <row r="49" spans="1:14" ht="6" customHeight="1" x14ac:dyDescent="0.25"/>
    <row r="50" spans="1:14" x14ac:dyDescent="0.25">
      <c r="A50" s="8">
        <f>+A48+1</f>
        <v>44590</v>
      </c>
      <c r="B50" t="s">
        <v>48</v>
      </c>
    </row>
    <row r="51" spans="1:14" x14ac:dyDescent="0.25">
      <c r="B51" t="s">
        <v>49</v>
      </c>
    </row>
    <row r="57" spans="1:14" x14ac:dyDescent="0.25">
      <c r="A57" s="6" t="s">
        <v>22</v>
      </c>
    </row>
    <row r="58" spans="1:14" ht="15.75" thickBot="1" x14ac:dyDescent="0.3"/>
    <row r="59" spans="1:14" ht="15.75" thickBot="1" x14ac:dyDescent="0.3">
      <c r="A59" s="11" t="s">
        <v>23</v>
      </c>
      <c r="B59" s="13" t="s">
        <v>24</v>
      </c>
      <c r="C59" s="57" t="s">
        <v>25</v>
      </c>
      <c r="D59" s="57"/>
      <c r="E59" s="57"/>
      <c r="F59" s="57"/>
      <c r="G59" s="13" t="s">
        <v>26</v>
      </c>
      <c r="H59" s="13" t="s">
        <v>27</v>
      </c>
      <c r="I59" s="72" t="s">
        <v>155</v>
      </c>
    </row>
    <row r="60" spans="1:14" x14ac:dyDescent="0.25">
      <c r="A60" s="12"/>
      <c r="B60" s="14"/>
      <c r="G60" s="30"/>
      <c r="H60" s="30"/>
      <c r="J60" s="62" t="s">
        <v>70</v>
      </c>
      <c r="K60" s="62"/>
      <c r="L60" s="62"/>
      <c r="M60" s="62"/>
      <c r="N60" s="62"/>
    </row>
    <row r="61" spans="1:14" x14ac:dyDescent="0.25">
      <c r="A61" s="34">
        <v>1</v>
      </c>
      <c r="B61" s="35">
        <v>44563</v>
      </c>
      <c r="C61" t="s">
        <v>65</v>
      </c>
      <c r="G61" s="30">
        <v>1500000</v>
      </c>
      <c r="H61" s="30"/>
      <c r="I61" s="68">
        <f>4/18</f>
        <v>0.22222222222222221</v>
      </c>
    </row>
    <row r="62" spans="1:14" x14ac:dyDescent="0.25">
      <c r="A62" s="34"/>
      <c r="B62" s="36"/>
      <c r="C62" t="s">
        <v>66</v>
      </c>
      <c r="G62" s="30">
        <v>8000000</v>
      </c>
      <c r="H62" s="30"/>
      <c r="J62" t="s">
        <v>71</v>
      </c>
      <c r="M62" t="s">
        <v>72</v>
      </c>
    </row>
    <row r="63" spans="1:14" x14ac:dyDescent="0.25">
      <c r="A63" s="34"/>
      <c r="B63" s="36"/>
      <c r="C63" t="s">
        <v>67</v>
      </c>
      <c r="G63" s="30">
        <v>1000000</v>
      </c>
      <c r="H63" s="30"/>
      <c r="J63" t="s">
        <v>65</v>
      </c>
      <c r="K63" s="32">
        <f>+G61</f>
        <v>1500000</v>
      </c>
      <c r="M63" t="s">
        <v>73</v>
      </c>
      <c r="N63" s="32">
        <f>+H64</f>
        <v>1800000</v>
      </c>
    </row>
    <row r="64" spans="1:14" x14ac:dyDescent="0.25">
      <c r="A64" s="34"/>
      <c r="B64" s="36"/>
      <c r="C64" t="s">
        <v>68</v>
      </c>
      <c r="G64" s="30"/>
      <c r="H64" s="30">
        <v>1800000</v>
      </c>
      <c r="J64" t="s">
        <v>66</v>
      </c>
      <c r="K64" s="32">
        <f>+G62</f>
        <v>8000000</v>
      </c>
    </row>
    <row r="65" spans="1:14" x14ac:dyDescent="0.25">
      <c r="A65" s="34"/>
      <c r="B65" s="36"/>
      <c r="C65" t="s">
        <v>69</v>
      </c>
      <c r="G65" s="30"/>
      <c r="H65" s="30">
        <f>SUM(G61:G63)-H64</f>
        <v>8700000</v>
      </c>
      <c r="J65" t="s">
        <v>67</v>
      </c>
      <c r="K65" s="32">
        <f>+G63</f>
        <v>1000000</v>
      </c>
      <c r="M65" s="6" t="s">
        <v>74</v>
      </c>
      <c r="N65" s="51">
        <f>+K67-N63</f>
        <v>8700000</v>
      </c>
    </row>
    <row r="66" spans="1:14" x14ac:dyDescent="0.25">
      <c r="A66" s="34"/>
      <c r="B66" s="36"/>
      <c r="C66" t="s">
        <v>77</v>
      </c>
      <c r="G66" s="30"/>
      <c r="H66" s="30"/>
    </row>
    <row r="67" spans="1:14" x14ac:dyDescent="0.25">
      <c r="A67" s="34"/>
      <c r="B67" s="36"/>
      <c r="G67" s="30"/>
      <c r="H67" s="30"/>
      <c r="J67" s="7" t="s">
        <v>75</v>
      </c>
      <c r="K67" s="64">
        <f>SUM(K62:K66)</f>
        <v>10500000</v>
      </c>
      <c r="L67" s="7"/>
      <c r="M67" s="7" t="s">
        <v>76</v>
      </c>
      <c r="N67" s="64">
        <f>+N63+N65</f>
        <v>10500000</v>
      </c>
    </row>
    <row r="68" spans="1:14" x14ac:dyDescent="0.25">
      <c r="A68" s="34">
        <v>2</v>
      </c>
      <c r="B68" s="35">
        <v>44565</v>
      </c>
      <c r="C68" t="s">
        <v>78</v>
      </c>
      <c r="G68" s="30">
        <f>+G61*0.8</f>
        <v>1200000</v>
      </c>
      <c r="H68" s="30"/>
      <c r="I68" s="68">
        <f>4/18</f>
        <v>0.22222222222222221</v>
      </c>
    </row>
    <row r="69" spans="1:14" x14ac:dyDescent="0.25">
      <c r="A69" s="34"/>
      <c r="B69" s="36"/>
      <c r="C69" t="s">
        <v>79</v>
      </c>
      <c r="G69" s="30"/>
      <c r="H69" s="30">
        <f>+G68</f>
        <v>1200000</v>
      </c>
    </row>
    <row r="70" spans="1:14" x14ac:dyDescent="0.25">
      <c r="A70" s="34"/>
      <c r="B70" s="36"/>
      <c r="C70" t="s">
        <v>80</v>
      </c>
      <c r="G70" s="30"/>
      <c r="H70" s="30"/>
    </row>
    <row r="71" spans="1:14" x14ac:dyDescent="0.25">
      <c r="A71" s="34"/>
      <c r="B71" s="36"/>
      <c r="G71" s="30"/>
      <c r="H71" s="30"/>
    </row>
    <row r="72" spans="1:14" x14ac:dyDescent="0.25">
      <c r="A72" s="34">
        <v>3</v>
      </c>
      <c r="B72" s="35">
        <v>44566</v>
      </c>
      <c r="C72" t="s">
        <v>81</v>
      </c>
      <c r="G72" s="30">
        <f>+H74/1.19</f>
        <v>500000</v>
      </c>
      <c r="H72" s="30"/>
      <c r="I72" s="68">
        <f>4/18</f>
        <v>0.22222222222222221</v>
      </c>
    </row>
    <row r="73" spans="1:14" x14ac:dyDescent="0.25">
      <c r="A73" s="34"/>
      <c r="B73" s="36"/>
      <c r="C73" t="s">
        <v>82</v>
      </c>
      <c r="G73" s="30">
        <f>+G72*0.19</f>
        <v>95000</v>
      </c>
      <c r="H73" s="30"/>
    </row>
    <row r="74" spans="1:14" x14ac:dyDescent="0.25">
      <c r="A74" s="34"/>
      <c r="B74" s="36"/>
      <c r="C74" t="s">
        <v>83</v>
      </c>
      <c r="G74" s="30"/>
      <c r="H74" s="30">
        <f>500*1190</f>
        <v>595000</v>
      </c>
    </row>
    <row r="75" spans="1:14" x14ac:dyDescent="0.25">
      <c r="A75" s="34"/>
      <c r="B75" s="36"/>
      <c r="C75" t="s">
        <v>84</v>
      </c>
      <c r="G75" s="30"/>
      <c r="H75" s="30"/>
    </row>
    <row r="76" spans="1:14" x14ac:dyDescent="0.25">
      <c r="A76" s="34"/>
      <c r="B76" s="36"/>
      <c r="G76" s="30"/>
      <c r="H76" s="30"/>
    </row>
    <row r="77" spans="1:14" x14ac:dyDescent="0.25">
      <c r="A77" s="34">
        <v>4</v>
      </c>
      <c r="B77" s="35">
        <v>44566</v>
      </c>
      <c r="C77" t="s">
        <v>85</v>
      </c>
      <c r="G77" s="30">
        <f>+H74</f>
        <v>595000</v>
      </c>
      <c r="H77" s="30"/>
      <c r="I77" s="68">
        <f>4/18</f>
        <v>0.22222222222222221</v>
      </c>
    </row>
    <row r="78" spans="1:14" x14ac:dyDescent="0.25">
      <c r="A78" s="34"/>
      <c r="B78" s="36"/>
      <c r="C78" t="s">
        <v>86</v>
      </c>
      <c r="G78" s="30"/>
      <c r="H78" s="30">
        <f>+G77</f>
        <v>595000</v>
      </c>
    </row>
    <row r="79" spans="1:14" x14ac:dyDescent="0.25">
      <c r="A79" s="34"/>
      <c r="B79" s="36"/>
      <c r="C79" t="s">
        <v>87</v>
      </c>
      <c r="G79" s="30"/>
      <c r="H79" s="30"/>
    </row>
    <row r="80" spans="1:14" x14ac:dyDescent="0.25">
      <c r="A80" s="34"/>
      <c r="B80" s="36"/>
      <c r="G80" s="30"/>
      <c r="H80" s="30"/>
    </row>
    <row r="81" spans="1:9" x14ac:dyDescent="0.25">
      <c r="A81" s="34">
        <v>5</v>
      </c>
      <c r="B81" s="35">
        <v>44568</v>
      </c>
      <c r="C81" t="s">
        <v>81</v>
      </c>
      <c r="G81" s="30">
        <f>100*1070</f>
        <v>107000</v>
      </c>
      <c r="H81" s="30"/>
      <c r="I81" s="68">
        <f>4/18</f>
        <v>0.22222222222222221</v>
      </c>
    </row>
    <row r="82" spans="1:9" x14ac:dyDescent="0.25">
      <c r="A82" s="34"/>
      <c r="B82" s="36"/>
      <c r="C82" t="s">
        <v>82</v>
      </c>
      <c r="G82" s="30">
        <f>+G81*0.19</f>
        <v>20330</v>
      </c>
      <c r="H82" s="30"/>
    </row>
    <row r="83" spans="1:9" x14ac:dyDescent="0.25">
      <c r="A83" s="34"/>
      <c r="B83" s="36"/>
      <c r="C83" t="s">
        <v>83</v>
      </c>
      <c r="G83" s="30"/>
      <c r="H83" s="30">
        <f>+G81+G82</f>
        <v>127330</v>
      </c>
    </row>
    <row r="84" spans="1:9" x14ac:dyDescent="0.25">
      <c r="A84" s="34"/>
      <c r="B84" s="36"/>
      <c r="C84" t="s">
        <v>93</v>
      </c>
      <c r="G84" s="30"/>
      <c r="H84" s="30"/>
    </row>
    <row r="85" spans="1:9" x14ac:dyDescent="0.25">
      <c r="A85" s="34"/>
      <c r="B85" s="36"/>
      <c r="G85" s="30"/>
      <c r="H85" s="30"/>
    </row>
    <row r="86" spans="1:9" x14ac:dyDescent="0.25">
      <c r="A86" s="34">
        <v>6</v>
      </c>
      <c r="B86" s="35">
        <v>44568</v>
      </c>
      <c r="C86" t="s">
        <v>85</v>
      </c>
      <c r="G86" s="30">
        <f>+H83</f>
        <v>127330</v>
      </c>
      <c r="H86" s="30"/>
      <c r="I86" s="68">
        <f>4/18</f>
        <v>0.22222222222222221</v>
      </c>
    </row>
    <row r="87" spans="1:9" x14ac:dyDescent="0.25">
      <c r="A87" s="34"/>
      <c r="B87" s="36"/>
      <c r="C87" t="s">
        <v>79</v>
      </c>
      <c r="G87" s="30"/>
      <c r="H87" s="30">
        <f>+G86</f>
        <v>127330</v>
      </c>
    </row>
    <row r="88" spans="1:9" x14ac:dyDescent="0.25">
      <c r="A88" s="34"/>
      <c r="B88" s="36"/>
      <c r="C88" t="s">
        <v>94</v>
      </c>
      <c r="G88" s="30"/>
      <c r="H88" s="30"/>
    </row>
    <row r="89" spans="1:9" x14ac:dyDescent="0.25">
      <c r="A89" s="34"/>
      <c r="B89" s="36"/>
      <c r="G89" s="30"/>
      <c r="H89" s="30"/>
    </row>
    <row r="90" spans="1:9" x14ac:dyDescent="0.25">
      <c r="A90" s="34">
        <v>7</v>
      </c>
      <c r="B90" s="35">
        <v>44570</v>
      </c>
      <c r="C90" t="s">
        <v>97</v>
      </c>
      <c r="G90" s="30">
        <f>+H92/1.19</f>
        <v>32000</v>
      </c>
      <c r="H90" s="30"/>
      <c r="I90" s="68">
        <f>4/18</f>
        <v>0.22222222222222221</v>
      </c>
    </row>
    <row r="91" spans="1:9" x14ac:dyDescent="0.25">
      <c r="A91" s="34"/>
      <c r="B91" s="36"/>
      <c r="C91" t="s">
        <v>82</v>
      </c>
      <c r="G91" s="30">
        <f>+G90*0.19</f>
        <v>6080</v>
      </c>
      <c r="H91" s="30"/>
    </row>
    <row r="92" spans="1:9" x14ac:dyDescent="0.25">
      <c r="A92" s="34"/>
      <c r="B92" s="36"/>
      <c r="C92" t="s">
        <v>98</v>
      </c>
      <c r="G92" s="30"/>
      <c r="H92" s="30">
        <v>38080</v>
      </c>
    </row>
    <row r="93" spans="1:9" x14ac:dyDescent="0.25">
      <c r="A93" s="34"/>
      <c r="B93" s="36"/>
      <c r="C93" t="s">
        <v>99</v>
      </c>
      <c r="G93" s="30"/>
      <c r="H93" s="30"/>
    </row>
    <row r="94" spans="1:9" x14ac:dyDescent="0.25">
      <c r="A94" s="34"/>
      <c r="B94" s="36"/>
      <c r="G94" s="30"/>
      <c r="H94" s="30"/>
    </row>
    <row r="95" spans="1:9" x14ac:dyDescent="0.25">
      <c r="A95" s="34">
        <v>8</v>
      </c>
      <c r="B95" s="35">
        <v>44570</v>
      </c>
      <c r="C95" t="s">
        <v>100</v>
      </c>
      <c r="G95" s="30">
        <f>+H92</f>
        <v>38080</v>
      </c>
      <c r="H95" s="30"/>
      <c r="I95" s="68">
        <f>4/18</f>
        <v>0.22222222222222221</v>
      </c>
    </row>
    <row r="96" spans="1:9" x14ac:dyDescent="0.25">
      <c r="A96" s="34"/>
      <c r="B96" s="36"/>
      <c r="C96" t="s">
        <v>79</v>
      </c>
      <c r="G96" s="30"/>
      <c r="H96" s="30">
        <f>+G95</f>
        <v>38080</v>
      </c>
    </row>
    <row r="97" spans="1:9" x14ac:dyDescent="0.25">
      <c r="A97" s="34"/>
      <c r="B97" s="36"/>
      <c r="C97" t="s">
        <v>101</v>
      </c>
      <c r="G97" s="30"/>
      <c r="H97" s="30"/>
    </row>
    <row r="98" spans="1:9" x14ac:dyDescent="0.25">
      <c r="A98" s="34"/>
      <c r="B98" s="36"/>
      <c r="G98" s="30"/>
      <c r="H98" s="30"/>
    </row>
    <row r="99" spans="1:9" x14ac:dyDescent="0.25">
      <c r="A99" s="34">
        <v>9</v>
      </c>
      <c r="B99" s="35">
        <v>44570</v>
      </c>
      <c r="C99" t="s">
        <v>104</v>
      </c>
      <c r="G99" s="30">
        <f>+H100+H101</f>
        <v>650097</v>
      </c>
      <c r="H99" s="30"/>
      <c r="I99" s="68">
        <f>4/18</f>
        <v>0.22222222222222221</v>
      </c>
    </row>
    <row r="100" spans="1:9" x14ac:dyDescent="0.25">
      <c r="A100" s="34"/>
      <c r="B100" s="36"/>
      <c r="C100" t="s">
        <v>105</v>
      </c>
      <c r="G100" s="30"/>
      <c r="H100" s="30">
        <f>+G104*1.8</f>
        <v>546300</v>
      </c>
    </row>
    <row r="101" spans="1:9" x14ac:dyDescent="0.25">
      <c r="A101" s="34"/>
      <c r="B101" s="36"/>
      <c r="C101" t="s">
        <v>106</v>
      </c>
      <c r="G101" s="30"/>
      <c r="H101" s="30">
        <f>+H100*0.19</f>
        <v>103797</v>
      </c>
    </row>
    <row r="102" spans="1:9" x14ac:dyDescent="0.25">
      <c r="A102" s="34"/>
      <c r="B102" s="36"/>
      <c r="C102" t="s">
        <v>107</v>
      </c>
      <c r="G102" s="30"/>
      <c r="H102" s="30"/>
    </row>
    <row r="103" spans="1:9" x14ac:dyDescent="0.25">
      <c r="A103" s="34"/>
      <c r="B103" s="36"/>
      <c r="G103" s="30"/>
      <c r="H103" s="30"/>
    </row>
    <row r="104" spans="1:9" x14ac:dyDescent="0.25">
      <c r="A104" s="34">
        <v>10</v>
      </c>
      <c r="B104" s="35">
        <v>44570</v>
      </c>
      <c r="C104" t="s">
        <v>108</v>
      </c>
      <c r="G104" s="30">
        <f>+Tarjeta!L13</f>
        <v>303500</v>
      </c>
      <c r="H104" s="30"/>
      <c r="I104" s="68">
        <f>4/18</f>
        <v>0.22222222222222221</v>
      </c>
    </row>
    <row r="105" spans="1:9" x14ac:dyDescent="0.25">
      <c r="A105" s="34"/>
      <c r="B105" s="36"/>
      <c r="C105" t="s">
        <v>109</v>
      </c>
      <c r="G105" s="30"/>
      <c r="H105" s="30">
        <f>+G104</f>
        <v>303500</v>
      </c>
    </row>
    <row r="106" spans="1:9" x14ac:dyDescent="0.25">
      <c r="A106" s="34"/>
      <c r="B106" s="36"/>
      <c r="C106" t="s">
        <v>110</v>
      </c>
      <c r="G106" s="30"/>
      <c r="H106" s="30"/>
    </row>
    <row r="107" spans="1:9" x14ac:dyDescent="0.25">
      <c r="A107" s="34"/>
      <c r="B107" s="36"/>
      <c r="C107" t="s">
        <v>111</v>
      </c>
      <c r="G107" s="30"/>
      <c r="H107" s="30"/>
    </row>
    <row r="108" spans="1:9" x14ac:dyDescent="0.25">
      <c r="A108" s="34"/>
      <c r="B108" s="36"/>
      <c r="G108" s="30"/>
      <c r="H108" s="30"/>
    </row>
    <row r="109" spans="1:9" x14ac:dyDescent="0.25">
      <c r="A109" s="16"/>
      <c r="B109" s="37"/>
      <c r="C109" s="58" t="s">
        <v>32</v>
      </c>
      <c r="D109" s="59"/>
      <c r="E109" s="59"/>
      <c r="F109" s="60"/>
      <c r="G109" s="31">
        <f>SUM(G60:G108)</f>
        <v>14174417</v>
      </c>
      <c r="H109" s="31">
        <f>SUM(H60:H108)</f>
        <v>14174417</v>
      </c>
    </row>
    <row r="110" spans="1:9" x14ac:dyDescent="0.25">
      <c r="A110" s="1"/>
      <c r="B110" s="1"/>
      <c r="G110" s="32"/>
      <c r="H110" s="32"/>
    </row>
    <row r="111" spans="1:9" x14ac:dyDescent="0.25">
      <c r="A111" s="63" t="s">
        <v>28</v>
      </c>
      <c r="B111" s="1"/>
      <c r="G111" s="32"/>
      <c r="H111" s="32"/>
    </row>
    <row r="112" spans="1:9" ht="15.75" thickBot="1" x14ac:dyDescent="0.3">
      <c r="A112" s="1"/>
      <c r="B112" s="1"/>
      <c r="G112" s="32"/>
      <c r="H112" s="32"/>
    </row>
    <row r="113" spans="1:9" ht="15.75" thickBot="1" x14ac:dyDescent="0.3">
      <c r="A113" s="11" t="s">
        <v>23</v>
      </c>
      <c r="B113" s="13" t="s">
        <v>24</v>
      </c>
      <c r="C113" s="57" t="s">
        <v>25</v>
      </c>
      <c r="D113" s="57"/>
      <c r="E113" s="57"/>
      <c r="F113" s="57"/>
      <c r="G113" s="33" t="s">
        <v>26</v>
      </c>
      <c r="H113" s="33" t="s">
        <v>27</v>
      </c>
    </row>
    <row r="114" spans="1:9" x14ac:dyDescent="0.25">
      <c r="A114" s="34"/>
      <c r="B114" s="38"/>
      <c r="G114" s="30"/>
      <c r="H114" s="30"/>
    </row>
    <row r="115" spans="1:9" x14ac:dyDescent="0.25">
      <c r="A115" s="34">
        <v>11</v>
      </c>
      <c r="B115" s="35">
        <v>44570</v>
      </c>
      <c r="C115" t="s">
        <v>78</v>
      </c>
      <c r="G115" s="30">
        <f>+G99</f>
        <v>650097</v>
      </c>
      <c r="H115" s="30"/>
      <c r="I115" s="68">
        <f>4/18</f>
        <v>0.22222222222222221</v>
      </c>
    </row>
    <row r="116" spans="1:9" x14ac:dyDescent="0.25">
      <c r="A116" s="34"/>
      <c r="B116" s="36"/>
      <c r="C116" t="s">
        <v>114</v>
      </c>
      <c r="G116" s="30"/>
      <c r="H116" s="30">
        <f>+G115</f>
        <v>650097</v>
      </c>
    </row>
    <row r="117" spans="1:9" x14ac:dyDescent="0.25">
      <c r="A117" s="34"/>
      <c r="B117" s="36"/>
      <c r="C117" t="s">
        <v>115</v>
      </c>
      <c r="G117" s="30"/>
      <c r="H117" s="30"/>
    </row>
    <row r="118" spans="1:9" x14ac:dyDescent="0.25">
      <c r="A118" s="34"/>
      <c r="B118" s="36"/>
      <c r="G118" s="30"/>
      <c r="H118" s="30"/>
    </row>
    <row r="119" spans="1:9" x14ac:dyDescent="0.25">
      <c r="A119" s="34">
        <v>12</v>
      </c>
      <c r="B119" s="35">
        <v>44575</v>
      </c>
      <c r="C119" t="s">
        <v>117</v>
      </c>
      <c r="G119" s="30">
        <v>15000</v>
      </c>
      <c r="H119" s="30"/>
      <c r="I119" s="68">
        <f>4/18</f>
        <v>0.22222222222222221</v>
      </c>
    </row>
    <row r="120" spans="1:9" x14ac:dyDescent="0.25">
      <c r="A120" s="34"/>
      <c r="B120" s="36"/>
      <c r="C120" t="s">
        <v>86</v>
      </c>
      <c r="G120" s="30"/>
      <c r="H120" s="30">
        <f>+G119</f>
        <v>15000</v>
      </c>
    </row>
    <row r="121" spans="1:9" x14ac:dyDescent="0.25">
      <c r="A121" s="34"/>
      <c r="B121" s="36"/>
      <c r="C121" t="s">
        <v>118</v>
      </c>
      <c r="G121" s="30"/>
      <c r="H121" s="30"/>
    </row>
    <row r="122" spans="1:9" x14ac:dyDescent="0.25">
      <c r="A122" s="34"/>
      <c r="B122" s="36"/>
      <c r="G122" s="30"/>
      <c r="H122" s="30"/>
    </row>
    <row r="123" spans="1:9" x14ac:dyDescent="0.25">
      <c r="A123" s="34">
        <v>13</v>
      </c>
      <c r="B123" s="35">
        <v>44578</v>
      </c>
      <c r="C123" t="s">
        <v>81</v>
      </c>
      <c r="G123" s="30">
        <v>330000</v>
      </c>
      <c r="H123" s="30"/>
      <c r="I123" s="68">
        <f>4/18</f>
        <v>0.22222222222222221</v>
      </c>
    </row>
    <row r="124" spans="1:9" x14ac:dyDescent="0.25">
      <c r="A124" s="34"/>
      <c r="B124" s="36"/>
      <c r="C124" t="s">
        <v>82</v>
      </c>
      <c r="G124" s="30">
        <f>+G123*0.19</f>
        <v>62700</v>
      </c>
      <c r="H124" s="30"/>
    </row>
    <row r="125" spans="1:9" x14ac:dyDescent="0.25">
      <c r="A125" s="34"/>
      <c r="B125" s="36"/>
      <c r="C125" t="s">
        <v>83</v>
      </c>
      <c r="G125" s="30"/>
      <c r="H125" s="30">
        <f>+G123+G124</f>
        <v>392700</v>
      </c>
    </row>
    <row r="126" spans="1:9" x14ac:dyDescent="0.25">
      <c r="A126" s="34"/>
      <c r="B126" s="36"/>
      <c r="C126" t="s">
        <v>119</v>
      </c>
      <c r="G126" s="30"/>
      <c r="H126" s="30"/>
    </row>
    <row r="127" spans="1:9" x14ac:dyDescent="0.25">
      <c r="A127" s="34"/>
      <c r="B127" s="36"/>
      <c r="C127" t="s">
        <v>121</v>
      </c>
      <c r="G127" s="30"/>
      <c r="H127" s="30"/>
    </row>
    <row r="128" spans="1:9" x14ac:dyDescent="0.25">
      <c r="A128" s="34"/>
      <c r="B128" s="36"/>
      <c r="G128" s="30"/>
      <c r="H128" s="30"/>
    </row>
    <row r="129" spans="1:9" x14ac:dyDescent="0.25">
      <c r="A129" s="34">
        <v>14</v>
      </c>
      <c r="B129" s="35">
        <v>44588</v>
      </c>
      <c r="C129" t="s">
        <v>104</v>
      </c>
      <c r="G129" s="30">
        <f>+H130+H131</f>
        <v>339150</v>
      </c>
      <c r="H129" s="30"/>
      <c r="I129" s="68">
        <f>4/18</f>
        <v>0.22222222222222221</v>
      </c>
    </row>
    <row r="130" spans="1:9" x14ac:dyDescent="0.25">
      <c r="A130" s="34"/>
      <c r="B130" s="36"/>
      <c r="C130" t="s">
        <v>105</v>
      </c>
      <c r="G130" s="30"/>
      <c r="H130" s="30">
        <f>150*1900</f>
        <v>285000</v>
      </c>
    </row>
    <row r="131" spans="1:9" x14ac:dyDescent="0.25">
      <c r="A131" s="34"/>
      <c r="B131" s="36"/>
      <c r="C131" t="s">
        <v>106</v>
      </c>
      <c r="G131" s="30"/>
      <c r="H131" s="30">
        <f>+H130*0.19</f>
        <v>54150</v>
      </c>
    </row>
    <row r="132" spans="1:9" x14ac:dyDescent="0.25">
      <c r="A132" s="34"/>
      <c r="B132" s="36"/>
      <c r="C132" t="s">
        <v>122</v>
      </c>
      <c r="G132" s="30"/>
      <c r="H132" s="30"/>
    </row>
    <row r="133" spans="1:9" x14ac:dyDescent="0.25">
      <c r="A133" s="34"/>
      <c r="B133" s="36"/>
      <c r="G133" s="30"/>
      <c r="H133" s="30"/>
    </row>
    <row r="134" spans="1:9" x14ac:dyDescent="0.25">
      <c r="A134" s="34">
        <v>15</v>
      </c>
      <c r="B134" s="35">
        <v>44588</v>
      </c>
      <c r="C134" t="s">
        <v>108</v>
      </c>
      <c r="G134" s="30">
        <f>+Tarjeta!L17</f>
        <v>158375</v>
      </c>
      <c r="H134" s="30"/>
      <c r="I134" s="68">
        <f>4/18</f>
        <v>0.22222222222222221</v>
      </c>
    </row>
    <row r="135" spans="1:9" x14ac:dyDescent="0.25">
      <c r="A135" s="34"/>
      <c r="B135" s="36"/>
      <c r="C135" t="s">
        <v>109</v>
      </c>
      <c r="G135" s="30"/>
      <c r="H135" s="30">
        <f>+G134</f>
        <v>158375</v>
      </c>
    </row>
    <row r="136" spans="1:9" x14ac:dyDescent="0.25">
      <c r="A136" s="34"/>
      <c r="B136" s="36"/>
      <c r="C136" t="s">
        <v>110</v>
      </c>
      <c r="G136" s="30"/>
      <c r="H136" s="30"/>
    </row>
    <row r="137" spans="1:9" x14ac:dyDescent="0.25">
      <c r="A137" s="34"/>
      <c r="B137" s="36"/>
      <c r="C137" t="s">
        <v>123</v>
      </c>
      <c r="G137" s="30"/>
      <c r="H137" s="30"/>
    </row>
    <row r="138" spans="1:9" x14ac:dyDescent="0.25">
      <c r="A138" s="34"/>
      <c r="B138" s="36"/>
      <c r="G138" s="30"/>
      <c r="H138" s="30"/>
    </row>
    <row r="139" spans="1:9" x14ac:dyDescent="0.25">
      <c r="A139" s="34">
        <v>16</v>
      </c>
      <c r="B139" s="35">
        <v>44588</v>
      </c>
      <c r="C139" t="s">
        <v>65</v>
      </c>
      <c r="G139" s="30">
        <f>+G129</f>
        <v>339150</v>
      </c>
      <c r="H139" s="30"/>
      <c r="I139" s="68">
        <f>4/18</f>
        <v>0.22222222222222221</v>
      </c>
    </row>
    <row r="140" spans="1:9" x14ac:dyDescent="0.25">
      <c r="A140" s="34"/>
      <c r="B140" s="36"/>
      <c r="C140" t="s">
        <v>114</v>
      </c>
      <c r="G140" s="30"/>
      <c r="H140" s="30">
        <f>+G139</f>
        <v>339150</v>
      </c>
    </row>
    <row r="141" spans="1:9" x14ac:dyDescent="0.25">
      <c r="A141" s="34"/>
      <c r="B141" s="36"/>
      <c r="C141" t="s">
        <v>126</v>
      </c>
      <c r="G141" s="30"/>
      <c r="H141" s="30"/>
    </row>
    <row r="142" spans="1:9" x14ac:dyDescent="0.25">
      <c r="A142" s="34"/>
      <c r="B142" s="36"/>
      <c r="G142" s="30"/>
      <c r="H142" s="30"/>
    </row>
    <row r="143" spans="1:9" x14ac:dyDescent="0.25">
      <c r="A143" s="34">
        <v>17</v>
      </c>
      <c r="B143" s="35">
        <v>44588</v>
      </c>
      <c r="C143" t="s">
        <v>78</v>
      </c>
      <c r="G143" s="30">
        <f>+H140</f>
        <v>339150</v>
      </c>
      <c r="H143" s="30"/>
      <c r="I143" s="68">
        <f>4/18</f>
        <v>0.22222222222222221</v>
      </c>
    </row>
    <row r="144" spans="1:9" x14ac:dyDescent="0.25">
      <c r="A144" s="34"/>
      <c r="B144" s="36"/>
      <c r="C144" t="s">
        <v>79</v>
      </c>
      <c r="G144" s="30"/>
      <c r="H144" s="30">
        <f>+G143</f>
        <v>339150</v>
      </c>
    </row>
    <row r="145" spans="1:9" x14ac:dyDescent="0.25">
      <c r="A145" s="34"/>
      <c r="B145" s="36"/>
      <c r="C145" t="s">
        <v>127</v>
      </c>
      <c r="G145" s="30"/>
      <c r="H145" s="30"/>
    </row>
    <row r="146" spans="1:9" x14ac:dyDescent="0.25">
      <c r="A146" s="34"/>
      <c r="B146" s="36"/>
      <c r="C146" t="s">
        <v>128</v>
      </c>
      <c r="G146" s="30"/>
      <c r="H146" s="30"/>
    </row>
    <row r="147" spans="1:9" x14ac:dyDescent="0.25">
      <c r="A147" s="34"/>
      <c r="B147" s="36"/>
      <c r="G147" s="30"/>
      <c r="H147" s="30"/>
    </row>
    <row r="148" spans="1:9" x14ac:dyDescent="0.25">
      <c r="A148" s="34">
        <v>18</v>
      </c>
      <c r="B148" s="35">
        <v>44590</v>
      </c>
      <c r="C148" t="s">
        <v>151</v>
      </c>
      <c r="G148" s="30">
        <v>150000</v>
      </c>
      <c r="H148" s="30"/>
      <c r="I148" s="68">
        <f>4/18</f>
        <v>0.22222222222222221</v>
      </c>
    </row>
    <row r="149" spans="1:9" x14ac:dyDescent="0.25">
      <c r="A149" s="34"/>
      <c r="B149" s="36"/>
      <c r="C149" t="s">
        <v>86</v>
      </c>
      <c r="G149" s="30"/>
      <c r="H149" s="30">
        <f>+G148</f>
        <v>150000</v>
      </c>
    </row>
    <row r="150" spans="1:9" x14ac:dyDescent="0.25">
      <c r="A150" s="34"/>
      <c r="B150" s="36"/>
      <c r="C150" t="s">
        <v>129</v>
      </c>
      <c r="G150" s="30"/>
      <c r="H150" s="30"/>
    </row>
    <row r="151" spans="1:9" x14ac:dyDescent="0.25">
      <c r="A151" s="34"/>
      <c r="B151" s="36"/>
      <c r="C151" t="s">
        <v>130</v>
      </c>
      <c r="G151" s="30"/>
      <c r="H151" s="30"/>
    </row>
    <row r="152" spans="1:9" x14ac:dyDescent="0.25">
      <c r="A152" s="34"/>
      <c r="B152" s="36"/>
      <c r="G152" s="30"/>
      <c r="H152" s="30"/>
    </row>
    <row r="153" spans="1:9" x14ac:dyDescent="0.25">
      <c r="A153" s="34"/>
      <c r="B153" s="36"/>
      <c r="G153" s="30"/>
      <c r="H153" s="30"/>
    </row>
    <row r="154" spans="1:9" x14ac:dyDescent="0.25">
      <c r="A154" s="34"/>
      <c r="B154" s="36"/>
      <c r="G154" s="30"/>
      <c r="H154" s="30"/>
    </row>
    <row r="155" spans="1:9" x14ac:dyDescent="0.25">
      <c r="A155" s="34"/>
      <c r="B155" s="36"/>
      <c r="G155" s="30"/>
      <c r="H155" s="30"/>
    </row>
    <row r="156" spans="1:9" x14ac:dyDescent="0.25">
      <c r="A156" s="34"/>
      <c r="B156" s="36"/>
      <c r="G156" s="30"/>
      <c r="H156" s="30"/>
    </row>
    <row r="157" spans="1:9" x14ac:dyDescent="0.25">
      <c r="A157" s="34"/>
      <c r="B157" s="36"/>
      <c r="G157" s="30"/>
      <c r="H157" s="30"/>
    </row>
    <row r="158" spans="1:9" x14ac:dyDescent="0.25">
      <c r="A158" s="34"/>
      <c r="B158" s="36"/>
      <c r="G158" s="30"/>
      <c r="H158" s="30"/>
    </row>
    <row r="159" spans="1:9" x14ac:dyDescent="0.25">
      <c r="A159" s="34"/>
      <c r="B159" s="36"/>
      <c r="G159" s="30"/>
      <c r="H159" s="30"/>
    </row>
    <row r="160" spans="1:9" x14ac:dyDescent="0.25">
      <c r="A160" s="34"/>
      <c r="B160" s="36"/>
      <c r="G160" s="30"/>
      <c r="H160" s="30"/>
    </row>
    <row r="161" spans="1:17" x14ac:dyDescent="0.25">
      <c r="A161" s="34"/>
      <c r="B161" s="36"/>
      <c r="G161" s="30"/>
      <c r="H161" s="30"/>
    </row>
    <row r="162" spans="1:17" x14ac:dyDescent="0.25">
      <c r="A162" s="34"/>
      <c r="B162" s="36"/>
      <c r="G162" s="30"/>
      <c r="H162" s="30"/>
    </row>
    <row r="163" spans="1:17" x14ac:dyDescent="0.25">
      <c r="A163" s="3"/>
      <c r="B163" s="15"/>
      <c r="C163" s="58" t="s">
        <v>32</v>
      </c>
      <c r="D163" s="59"/>
      <c r="E163" s="59"/>
      <c r="F163" s="60"/>
      <c r="G163" s="31">
        <f>SUM(G109:G162)</f>
        <v>16558039</v>
      </c>
      <c r="H163" s="31">
        <f>SUM(H109:H162)</f>
        <v>16558039</v>
      </c>
    </row>
    <row r="164" spans="1:17" x14ac:dyDescent="0.25">
      <c r="G164" s="32"/>
      <c r="H164" s="32"/>
    </row>
    <row r="165" spans="1:17" x14ac:dyDescent="0.25">
      <c r="A165" t="s">
        <v>29</v>
      </c>
      <c r="G165" t="s">
        <v>36</v>
      </c>
      <c r="N165" s="62" t="s">
        <v>154</v>
      </c>
      <c r="O165" s="62"/>
      <c r="P165" s="62"/>
      <c r="Q165" s="62"/>
    </row>
    <row r="166" spans="1:17" x14ac:dyDescent="0.25">
      <c r="G166" t="s">
        <v>37</v>
      </c>
      <c r="J166" s="48" t="s">
        <v>134</v>
      </c>
      <c r="K166" s="47" t="s">
        <v>131</v>
      </c>
      <c r="N166" s="47" t="s">
        <v>149</v>
      </c>
      <c r="O166" s="47" t="s">
        <v>150</v>
      </c>
      <c r="P166" s="47" t="s">
        <v>152</v>
      </c>
      <c r="Q166" s="47" t="s">
        <v>153</v>
      </c>
    </row>
    <row r="167" spans="1:17" ht="15.75" thickBot="1" x14ac:dyDescent="0.3">
      <c r="B167" s="17"/>
      <c r="C167" s="53" t="str">
        <f>+K168</f>
        <v>Banco</v>
      </c>
      <c r="D167" s="53"/>
      <c r="E167" s="17"/>
    </row>
    <row r="168" spans="1:17" x14ac:dyDescent="0.25">
      <c r="C168" s="49">
        <f>+G68</f>
        <v>1200000</v>
      </c>
      <c r="D168" s="32">
        <f>+H78</f>
        <v>595000</v>
      </c>
      <c r="G168" t="s">
        <v>141</v>
      </c>
      <c r="J168" t="s">
        <v>135</v>
      </c>
      <c r="K168" t="s">
        <v>78</v>
      </c>
      <c r="N168" s="32">
        <f>+C174</f>
        <v>2189247</v>
      </c>
      <c r="O168" s="32">
        <f>+D174</f>
        <v>760000</v>
      </c>
      <c r="P168" s="32">
        <f>+N168-O168</f>
        <v>1429247</v>
      </c>
    </row>
    <row r="169" spans="1:17" x14ac:dyDescent="0.25">
      <c r="C169" s="50">
        <f>+G115</f>
        <v>650097</v>
      </c>
      <c r="D169" s="32">
        <f>+H120</f>
        <v>15000</v>
      </c>
      <c r="J169" t="s">
        <v>135</v>
      </c>
      <c r="K169" t="s">
        <v>65</v>
      </c>
      <c r="N169" s="32">
        <f>+C184</f>
        <v>1839150</v>
      </c>
      <c r="O169" s="32">
        <f>+D184</f>
        <v>1704560</v>
      </c>
      <c r="P169" s="32">
        <f t="shared" ref="P169:P174" si="0">+N169-O169</f>
        <v>134590</v>
      </c>
    </row>
    <row r="170" spans="1:17" x14ac:dyDescent="0.25">
      <c r="C170" s="50">
        <f>+G143</f>
        <v>339150</v>
      </c>
      <c r="D170" s="32">
        <f>+H149</f>
        <v>150000</v>
      </c>
      <c r="G170" t="s">
        <v>140</v>
      </c>
      <c r="J170" t="s">
        <v>135</v>
      </c>
      <c r="K170" t="s">
        <v>104</v>
      </c>
      <c r="N170" s="32">
        <f>+C194</f>
        <v>989247</v>
      </c>
      <c r="O170" s="32">
        <f>+D194</f>
        <v>989247</v>
      </c>
      <c r="P170" s="32">
        <f t="shared" si="0"/>
        <v>0</v>
      </c>
    </row>
    <row r="171" spans="1:17" x14ac:dyDescent="0.25">
      <c r="C171" s="19"/>
      <c r="J171" t="s">
        <v>135</v>
      </c>
      <c r="K171" t="s">
        <v>67</v>
      </c>
      <c r="N171" s="32">
        <f>+C204</f>
        <v>1000000</v>
      </c>
      <c r="O171" s="32">
        <f>+D204</f>
        <v>0</v>
      </c>
      <c r="P171" s="32">
        <f t="shared" si="0"/>
        <v>1000000</v>
      </c>
    </row>
    <row r="172" spans="1:17" x14ac:dyDescent="0.25">
      <c r="C172" s="19"/>
      <c r="J172" t="s">
        <v>135</v>
      </c>
      <c r="K172" t="s">
        <v>82</v>
      </c>
      <c r="N172" s="32">
        <f>+C214</f>
        <v>184110</v>
      </c>
      <c r="O172" s="32">
        <f>+D214</f>
        <v>0</v>
      </c>
      <c r="P172" s="32">
        <f t="shared" si="0"/>
        <v>184110</v>
      </c>
    </row>
    <row r="173" spans="1:17" x14ac:dyDescent="0.25">
      <c r="B173" s="7"/>
      <c r="C173" s="20"/>
      <c r="D173" s="7"/>
      <c r="E173" s="7"/>
      <c r="J173" t="s">
        <v>135</v>
      </c>
      <c r="K173" t="s">
        <v>81</v>
      </c>
      <c r="N173" s="32">
        <f>+C224</f>
        <v>937000</v>
      </c>
      <c r="O173" s="32">
        <f>+D224</f>
        <v>461875</v>
      </c>
      <c r="P173" s="32">
        <f t="shared" si="0"/>
        <v>475125</v>
      </c>
    </row>
    <row r="174" spans="1:17" x14ac:dyDescent="0.25">
      <c r="C174" s="50">
        <f>SUM(C168:C173)</f>
        <v>2189247</v>
      </c>
      <c r="D174" s="32">
        <f>SUM(D168:D173)</f>
        <v>760000</v>
      </c>
      <c r="J174" t="s">
        <v>135</v>
      </c>
      <c r="K174" t="s">
        <v>66</v>
      </c>
      <c r="N174" s="32">
        <f>+C237</f>
        <v>8000000</v>
      </c>
      <c r="O174" s="32">
        <f>+D237</f>
        <v>0</v>
      </c>
      <c r="P174" s="32">
        <f t="shared" si="0"/>
        <v>8000000</v>
      </c>
    </row>
    <row r="175" spans="1:17" x14ac:dyDescent="0.25">
      <c r="D175" s="51">
        <f>+C174-D174</f>
        <v>1429247</v>
      </c>
      <c r="J175" t="s">
        <v>136</v>
      </c>
      <c r="K175" t="s">
        <v>100</v>
      </c>
      <c r="N175" s="32">
        <f>+C247</f>
        <v>38080</v>
      </c>
      <c r="O175" s="32">
        <f>+D247</f>
        <v>38080</v>
      </c>
      <c r="Q175" s="32">
        <f>+O175-N175</f>
        <v>0</v>
      </c>
    </row>
    <row r="176" spans="1:17" x14ac:dyDescent="0.25">
      <c r="J176" t="s">
        <v>136</v>
      </c>
      <c r="K176" t="s">
        <v>73</v>
      </c>
      <c r="N176" s="32">
        <f>+C257</f>
        <v>150000</v>
      </c>
      <c r="O176" s="32">
        <f>+D257</f>
        <v>1800000</v>
      </c>
      <c r="Q176" s="32">
        <f t="shared" ref="Q176:Q181" si="1">+O176-N176</f>
        <v>1650000</v>
      </c>
    </row>
    <row r="177" spans="2:17" ht="15.75" thickBot="1" x14ac:dyDescent="0.3">
      <c r="B177" s="17"/>
      <c r="C177" s="53" t="str">
        <f>+K169</f>
        <v>Caja</v>
      </c>
      <c r="D177" s="53"/>
      <c r="E177" s="17"/>
      <c r="J177" t="s">
        <v>136</v>
      </c>
      <c r="K177" t="s">
        <v>133</v>
      </c>
      <c r="N177" s="32">
        <f>+C267</f>
        <v>0</v>
      </c>
      <c r="O177" s="32">
        <f>+D267</f>
        <v>157947</v>
      </c>
      <c r="Q177" s="32">
        <f t="shared" si="1"/>
        <v>157947</v>
      </c>
    </row>
    <row r="178" spans="2:17" x14ac:dyDescent="0.25">
      <c r="C178" s="49">
        <f>+G61</f>
        <v>1500000</v>
      </c>
      <c r="D178" s="32">
        <f>+H69</f>
        <v>1200000</v>
      </c>
      <c r="G178" t="s">
        <v>141</v>
      </c>
      <c r="J178" t="s">
        <v>136</v>
      </c>
      <c r="K178" t="s">
        <v>85</v>
      </c>
      <c r="N178" s="32">
        <f>+C277</f>
        <v>722330</v>
      </c>
      <c r="O178" s="32">
        <f>+D277</f>
        <v>1115030</v>
      </c>
      <c r="Q178" s="32">
        <f t="shared" si="1"/>
        <v>392700</v>
      </c>
    </row>
    <row r="179" spans="2:17" x14ac:dyDescent="0.25">
      <c r="C179" s="50">
        <f>+G139</f>
        <v>339150</v>
      </c>
      <c r="D179" s="32">
        <f>+H87</f>
        <v>127330</v>
      </c>
      <c r="J179" t="s">
        <v>137</v>
      </c>
      <c r="K179" t="s">
        <v>74</v>
      </c>
      <c r="N179" s="32">
        <f>+C290</f>
        <v>0</v>
      </c>
      <c r="O179" s="32">
        <f>+D290</f>
        <v>8700000</v>
      </c>
      <c r="Q179" s="32">
        <f t="shared" si="1"/>
        <v>8700000</v>
      </c>
    </row>
    <row r="180" spans="2:17" x14ac:dyDescent="0.25">
      <c r="C180" s="19"/>
      <c r="D180" s="32">
        <f>+H96</f>
        <v>38080</v>
      </c>
      <c r="G180" t="s">
        <v>140</v>
      </c>
      <c r="J180" t="s">
        <v>138</v>
      </c>
      <c r="K180" t="s">
        <v>132</v>
      </c>
      <c r="N180" s="32">
        <f>+C300</f>
        <v>0</v>
      </c>
      <c r="O180" s="32">
        <f>+D300</f>
        <v>831300</v>
      </c>
      <c r="Q180" s="32">
        <f t="shared" si="1"/>
        <v>831300</v>
      </c>
    </row>
    <row r="181" spans="2:17" x14ac:dyDescent="0.25">
      <c r="C181" s="19"/>
      <c r="D181" s="32">
        <f>+H144</f>
        <v>339150</v>
      </c>
      <c r="J181" t="s">
        <v>139</v>
      </c>
      <c r="K181" t="s">
        <v>108</v>
      </c>
      <c r="N181" s="32">
        <f>+C310</f>
        <v>461875</v>
      </c>
      <c r="O181" s="32">
        <f>+D310</f>
        <v>0</v>
      </c>
      <c r="P181" s="32">
        <f t="shared" ref="P181:P183" si="2">+N181-O181</f>
        <v>461875</v>
      </c>
      <c r="Q181" s="32"/>
    </row>
    <row r="182" spans="2:17" x14ac:dyDescent="0.25">
      <c r="C182" s="19"/>
      <c r="J182" t="s">
        <v>139</v>
      </c>
      <c r="K182" t="s">
        <v>97</v>
      </c>
      <c r="N182" s="32">
        <f>+C320</f>
        <v>32000</v>
      </c>
      <c r="O182" s="32">
        <f>+D320</f>
        <v>0</v>
      </c>
      <c r="P182" s="32">
        <f t="shared" si="2"/>
        <v>32000</v>
      </c>
    </row>
    <row r="183" spans="2:17" x14ac:dyDescent="0.25">
      <c r="B183" s="7"/>
      <c r="C183" s="20"/>
      <c r="D183" s="7"/>
      <c r="E183" s="7"/>
      <c r="J183" t="s">
        <v>139</v>
      </c>
      <c r="K183" t="s">
        <v>117</v>
      </c>
      <c r="N183" s="32">
        <f>+C330</f>
        <v>15000</v>
      </c>
      <c r="O183" s="32">
        <f>+D330</f>
        <v>0</v>
      </c>
      <c r="P183" s="32">
        <f t="shared" si="2"/>
        <v>15000</v>
      </c>
    </row>
    <row r="184" spans="2:17" x14ac:dyDescent="0.25">
      <c r="C184" s="50">
        <f>SUM(C178:C183)</f>
        <v>1839150</v>
      </c>
      <c r="D184" s="32">
        <f>SUM(D178:D183)</f>
        <v>1704560</v>
      </c>
      <c r="K184" s="3" t="s">
        <v>32</v>
      </c>
      <c r="L184" s="4"/>
      <c r="M184" s="4"/>
      <c r="N184" s="65">
        <f>SUM(N168:N183)</f>
        <v>16558039</v>
      </c>
      <c r="O184" s="65">
        <f>SUM(O168:O183)</f>
        <v>16558039</v>
      </c>
      <c r="P184" s="65">
        <f t="shared" ref="P184:Q184" si="3">SUM(P168:P183)</f>
        <v>11731947</v>
      </c>
      <c r="Q184" s="66">
        <f t="shared" si="3"/>
        <v>11731947</v>
      </c>
    </row>
    <row r="185" spans="2:17" x14ac:dyDescent="0.25">
      <c r="D185" s="51">
        <f>+C184-D184</f>
        <v>134590</v>
      </c>
      <c r="N185" s="32">
        <f>+G163-N184</f>
        <v>0</v>
      </c>
      <c r="O185" s="32">
        <f>+H163-O184</f>
        <v>0</v>
      </c>
    </row>
    <row r="187" spans="2:17" ht="15.75" thickBot="1" x14ac:dyDescent="0.3">
      <c r="B187" s="17"/>
      <c r="C187" s="53" t="str">
        <f>+K170</f>
        <v>Clientes</v>
      </c>
      <c r="D187" s="53"/>
      <c r="E187" s="17"/>
    </row>
    <row r="188" spans="2:17" x14ac:dyDescent="0.25">
      <c r="C188" s="49">
        <f>+G99</f>
        <v>650097</v>
      </c>
      <c r="D188" s="32">
        <f>+H116</f>
        <v>650097</v>
      </c>
      <c r="G188" t="s">
        <v>141</v>
      </c>
    </row>
    <row r="189" spans="2:17" x14ac:dyDescent="0.25">
      <c r="C189" s="50">
        <f>+G129</f>
        <v>339150</v>
      </c>
      <c r="D189" s="32">
        <f>+H140</f>
        <v>339150</v>
      </c>
    </row>
    <row r="190" spans="2:17" x14ac:dyDescent="0.25">
      <c r="C190" s="19"/>
      <c r="G190" t="s">
        <v>140</v>
      </c>
    </row>
    <row r="191" spans="2:17" x14ac:dyDescent="0.25">
      <c r="C191" s="19"/>
    </row>
    <row r="192" spans="2:17" x14ac:dyDescent="0.25">
      <c r="C192" s="19"/>
    </row>
    <row r="193" spans="2:7" x14ac:dyDescent="0.25">
      <c r="B193" s="7"/>
      <c r="C193" s="20"/>
      <c r="D193" s="7"/>
      <c r="E193" s="7"/>
    </row>
    <row r="194" spans="2:7" x14ac:dyDescent="0.25">
      <c r="C194" s="50">
        <f>SUM(C188:C193)</f>
        <v>989247</v>
      </c>
      <c r="D194" s="32">
        <f>SUM(D188:D193)</f>
        <v>989247</v>
      </c>
    </row>
    <row r="195" spans="2:7" x14ac:dyDescent="0.25">
      <c r="D195" s="51">
        <f>+C194-D194</f>
        <v>0</v>
      </c>
    </row>
    <row r="197" spans="2:7" ht="15.75" thickBot="1" x14ac:dyDescent="0.3">
      <c r="B197" s="17"/>
      <c r="C197" s="53" t="str">
        <f>+K171</f>
        <v>Equipos computacionales</v>
      </c>
      <c r="D197" s="53"/>
      <c r="E197" s="17"/>
    </row>
    <row r="198" spans="2:7" x14ac:dyDescent="0.25">
      <c r="C198" s="49">
        <f>+G63</f>
        <v>1000000</v>
      </c>
      <c r="G198" t="s">
        <v>141</v>
      </c>
    </row>
    <row r="199" spans="2:7" x14ac:dyDescent="0.25">
      <c r="C199" s="19"/>
    </row>
    <row r="200" spans="2:7" x14ac:dyDescent="0.25">
      <c r="C200" s="19"/>
      <c r="G200" t="s">
        <v>140</v>
      </c>
    </row>
    <row r="201" spans="2:7" x14ac:dyDescent="0.25">
      <c r="C201" s="19"/>
    </row>
    <row r="202" spans="2:7" x14ac:dyDescent="0.25">
      <c r="C202" s="19"/>
    </row>
    <row r="203" spans="2:7" x14ac:dyDescent="0.25">
      <c r="B203" s="7"/>
      <c r="C203" s="20"/>
      <c r="D203" s="7"/>
      <c r="E203" s="7"/>
    </row>
    <row r="204" spans="2:7" x14ac:dyDescent="0.25">
      <c r="C204" s="50">
        <f>SUM(C198:C203)</f>
        <v>1000000</v>
      </c>
      <c r="D204" s="32">
        <f>SUM(D198:D203)</f>
        <v>0</v>
      </c>
    </row>
    <row r="205" spans="2:7" x14ac:dyDescent="0.25">
      <c r="D205" s="51">
        <f>+C204-D204</f>
        <v>1000000</v>
      </c>
    </row>
    <row r="207" spans="2:7" ht="15.75" thickBot="1" x14ac:dyDescent="0.3">
      <c r="B207" s="17"/>
      <c r="C207" s="53" t="str">
        <f>+K172</f>
        <v>IVA CF</v>
      </c>
      <c r="D207" s="53"/>
      <c r="E207" s="17"/>
    </row>
    <row r="208" spans="2:7" x14ac:dyDescent="0.25">
      <c r="C208" s="49">
        <f>+G73</f>
        <v>95000</v>
      </c>
      <c r="G208" t="s">
        <v>141</v>
      </c>
    </row>
    <row r="209" spans="2:7" x14ac:dyDescent="0.25">
      <c r="C209" s="50">
        <f>+G82</f>
        <v>20330</v>
      </c>
    </row>
    <row r="210" spans="2:7" x14ac:dyDescent="0.25">
      <c r="C210" s="50">
        <f>+G91</f>
        <v>6080</v>
      </c>
      <c r="G210" t="s">
        <v>140</v>
      </c>
    </row>
    <row r="211" spans="2:7" x14ac:dyDescent="0.25">
      <c r="C211" s="50">
        <f>+G124</f>
        <v>62700</v>
      </c>
    </row>
    <row r="212" spans="2:7" x14ac:dyDescent="0.25">
      <c r="C212" s="19"/>
    </row>
    <row r="213" spans="2:7" x14ac:dyDescent="0.25">
      <c r="B213" s="7"/>
      <c r="C213" s="20"/>
      <c r="D213" s="7"/>
      <c r="E213" s="7"/>
    </row>
    <row r="214" spans="2:7" x14ac:dyDescent="0.25">
      <c r="C214" s="50">
        <f>SUM(C208:C213)</f>
        <v>184110</v>
      </c>
      <c r="D214" s="32">
        <f>SUM(D208:D213)</f>
        <v>0</v>
      </c>
    </row>
    <row r="215" spans="2:7" x14ac:dyDescent="0.25">
      <c r="D215" s="51">
        <f>+C214-D214</f>
        <v>184110</v>
      </c>
    </row>
    <row r="217" spans="2:7" ht="15.75" thickBot="1" x14ac:dyDescent="0.3">
      <c r="B217" s="17"/>
      <c r="C217" s="53" t="str">
        <f>+K173</f>
        <v>Mercaderías</v>
      </c>
      <c r="D217" s="53"/>
      <c r="E217" s="17"/>
    </row>
    <row r="218" spans="2:7" x14ac:dyDescent="0.25">
      <c r="C218" s="49">
        <f>+G72</f>
        <v>500000</v>
      </c>
      <c r="D218" s="32">
        <f>+H105</f>
        <v>303500</v>
      </c>
      <c r="G218" t="s">
        <v>141</v>
      </c>
    </row>
    <row r="219" spans="2:7" x14ac:dyDescent="0.25">
      <c r="C219" s="50">
        <f>+G81</f>
        <v>107000</v>
      </c>
      <c r="D219" s="32">
        <f>+H135</f>
        <v>158375</v>
      </c>
    </row>
    <row r="220" spans="2:7" x14ac:dyDescent="0.25">
      <c r="C220" s="50">
        <f>+G123</f>
        <v>330000</v>
      </c>
      <c r="G220" t="s">
        <v>140</v>
      </c>
    </row>
    <row r="221" spans="2:7" x14ac:dyDescent="0.25">
      <c r="C221" s="19"/>
    </row>
    <row r="222" spans="2:7" x14ac:dyDescent="0.25">
      <c r="C222" s="19"/>
    </row>
    <row r="223" spans="2:7" x14ac:dyDescent="0.25">
      <c r="B223" s="7"/>
      <c r="C223" s="20"/>
      <c r="D223" s="7"/>
      <c r="E223" s="7"/>
    </row>
    <row r="224" spans="2:7" x14ac:dyDescent="0.25">
      <c r="C224" s="50">
        <f>SUM(C218:C223)</f>
        <v>937000</v>
      </c>
      <c r="D224" s="32">
        <f>SUM(D218:D223)</f>
        <v>461875</v>
      </c>
    </row>
    <row r="225" spans="1:7" x14ac:dyDescent="0.25">
      <c r="D225" s="51">
        <f>+C224-D224</f>
        <v>475125</v>
      </c>
    </row>
    <row r="228" spans="1:7" x14ac:dyDescent="0.25">
      <c r="A228" t="s">
        <v>33</v>
      </c>
      <c r="G228" t="s">
        <v>34</v>
      </c>
    </row>
    <row r="229" spans="1:7" x14ac:dyDescent="0.25">
      <c r="G229" t="s">
        <v>35</v>
      </c>
    </row>
    <row r="230" spans="1:7" ht="15.75" thickBot="1" x14ac:dyDescent="0.3">
      <c r="B230" s="17"/>
      <c r="C230" s="53" t="str">
        <f>+K174</f>
        <v>Vehículo</v>
      </c>
      <c r="D230" s="53"/>
      <c r="E230" s="17"/>
    </row>
    <row r="231" spans="1:7" x14ac:dyDescent="0.25">
      <c r="C231" s="49">
        <f>+G62</f>
        <v>8000000</v>
      </c>
      <c r="G231" t="s">
        <v>141</v>
      </c>
    </row>
    <row r="232" spans="1:7" x14ac:dyDescent="0.25">
      <c r="C232" s="19"/>
    </row>
    <row r="233" spans="1:7" x14ac:dyDescent="0.25">
      <c r="C233" s="19"/>
      <c r="G233" t="s">
        <v>140</v>
      </c>
    </row>
    <row r="234" spans="1:7" x14ac:dyDescent="0.25">
      <c r="C234" s="19"/>
    </row>
    <row r="235" spans="1:7" x14ac:dyDescent="0.25">
      <c r="C235" s="19"/>
    </row>
    <row r="236" spans="1:7" x14ac:dyDescent="0.25">
      <c r="B236" s="7"/>
      <c r="C236" s="20"/>
      <c r="D236" s="7"/>
      <c r="E236" s="7"/>
    </row>
    <row r="237" spans="1:7" x14ac:dyDescent="0.25">
      <c r="C237" s="50">
        <f>SUM(C231:C236)</f>
        <v>8000000</v>
      </c>
      <c r="D237" s="32">
        <f>SUM(D231:D236)</f>
        <v>0</v>
      </c>
    </row>
    <row r="238" spans="1:7" x14ac:dyDescent="0.25">
      <c r="D238" s="51">
        <f>+C237-D237</f>
        <v>8000000</v>
      </c>
    </row>
    <row r="240" spans="1:7" ht="15.75" thickBot="1" x14ac:dyDescent="0.3">
      <c r="B240" s="17"/>
      <c r="C240" s="53" t="str">
        <f>+K175</f>
        <v>Acreedores</v>
      </c>
      <c r="D240" s="53"/>
      <c r="E240" s="17"/>
    </row>
    <row r="241" spans="2:7" x14ac:dyDescent="0.25">
      <c r="C241" s="49">
        <f>+G95</f>
        <v>38080</v>
      </c>
      <c r="D241" s="32">
        <f>+H92</f>
        <v>38080</v>
      </c>
      <c r="G241" t="s">
        <v>144</v>
      </c>
    </row>
    <row r="242" spans="2:7" x14ac:dyDescent="0.25">
      <c r="C242" s="19"/>
    </row>
    <row r="243" spans="2:7" x14ac:dyDescent="0.25">
      <c r="C243" s="19"/>
      <c r="G243" t="s">
        <v>148</v>
      </c>
    </row>
    <row r="244" spans="2:7" x14ac:dyDescent="0.25">
      <c r="C244" s="19"/>
    </row>
    <row r="245" spans="2:7" x14ac:dyDescent="0.25">
      <c r="C245" s="19"/>
    </row>
    <row r="246" spans="2:7" x14ac:dyDescent="0.25">
      <c r="B246" s="7"/>
      <c r="C246" s="20"/>
      <c r="D246" s="7"/>
      <c r="E246" s="7"/>
    </row>
    <row r="247" spans="2:7" x14ac:dyDescent="0.25">
      <c r="C247" s="50">
        <f>SUM(C241:C246)</f>
        <v>38080</v>
      </c>
      <c r="D247" s="32">
        <f>SUM(D241:D246)</f>
        <v>38080</v>
      </c>
    </row>
    <row r="248" spans="2:7" x14ac:dyDescent="0.25">
      <c r="D248" s="51">
        <f>+C247-D247</f>
        <v>0</v>
      </c>
    </row>
    <row r="250" spans="2:7" ht="15.75" thickBot="1" x14ac:dyDescent="0.3">
      <c r="B250" s="17"/>
      <c r="C250" s="53" t="str">
        <f>+K176</f>
        <v>Cuentas por pagar</v>
      </c>
      <c r="D250" s="53"/>
      <c r="E250" s="17"/>
    </row>
    <row r="251" spans="2:7" x14ac:dyDescent="0.25">
      <c r="C251" s="49">
        <f>+G148</f>
        <v>150000</v>
      </c>
      <c r="D251" s="32">
        <f>+H64</f>
        <v>1800000</v>
      </c>
      <c r="G251" t="s">
        <v>144</v>
      </c>
    </row>
    <row r="252" spans="2:7" x14ac:dyDescent="0.25">
      <c r="C252" s="19"/>
    </row>
    <row r="253" spans="2:7" x14ac:dyDescent="0.25">
      <c r="C253" s="19"/>
      <c r="G253" t="s">
        <v>143</v>
      </c>
    </row>
    <row r="254" spans="2:7" x14ac:dyDescent="0.25">
      <c r="C254" s="19"/>
    </row>
    <row r="255" spans="2:7" x14ac:dyDescent="0.25">
      <c r="C255" s="19"/>
    </row>
    <row r="256" spans="2:7" x14ac:dyDescent="0.25">
      <c r="B256" s="7"/>
      <c r="C256" s="20"/>
      <c r="D256" s="7"/>
      <c r="E256" s="7"/>
    </row>
    <row r="257" spans="2:7" x14ac:dyDescent="0.25">
      <c r="C257" s="50">
        <f>SUM(C251:C256)</f>
        <v>150000</v>
      </c>
      <c r="D257" s="32">
        <f>SUM(D251:D256)</f>
        <v>1800000</v>
      </c>
    </row>
    <row r="258" spans="2:7" x14ac:dyDescent="0.25">
      <c r="C258" s="51">
        <f>+D257-C257</f>
        <v>1650000</v>
      </c>
      <c r="D258" s="51"/>
    </row>
    <row r="260" spans="2:7" ht="15.75" thickBot="1" x14ac:dyDescent="0.3">
      <c r="B260" s="17"/>
      <c r="C260" s="53" t="str">
        <f>+K177</f>
        <v>IVA DF</v>
      </c>
      <c r="D260" s="53"/>
      <c r="E260" s="17"/>
    </row>
    <row r="261" spans="2:7" x14ac:dyDescent="0.25">
      <c r="C261" s="18"/>
      <c r="D261" s="32">
        <f>+H101</f>
        <v>103797</v>
      </c>
      <c r="G261" t="s">
        <v>144</v>
      </c>
    </row>
    <row r="262" spans="2:7" x14ac:dyDescent="0.25">
      <c r="C262" s="19"/>
      <c r="D262" s="32">
        <f>+H131</f>
        <v>54150</v>
      </c>
    </row>
    <row r="263" spans="2:7" x14ac:dyDescent="0.25">
      <c r="C263" s="19"/>
      <c r="G263" t="s">
        <v>143</v>
      </c>
    </row>
    <row r="264" spans="2:7" x14ac:dyDescent="0.25">
      <c r="C264" s="19"/>
    </row>
    <row r="265" spans="2:7" x14ac:dyDescent="0.25">
      <c r="C265" s="19"/>
    </row>
    <row r="266" spans="2:7" x14ac:dyDescent="0.25">
      <c r="B266" s="7"/>
      <c r="C266" s="20"/>
      <c r="D266" s="7"/>
      <c r="E266" s="7"/>
    </row>
    <row r="267" spans="2:7" x14ac:dyDescent="0.25">
      <c r="C267" s="50">
        <f>SUM(C261:C266)</f>
        <v>0</v>
      </c>
      <c r="D267" s="32">
        <f>SUM(D261:D266)</f>
        <v>157947</v>
      </c>
    </row>
    <row r="268" spans="2:7" x14ac:dyDescent="0.25">
      <c r="C268" s="51">
        <f>+D267-C267</f>
        <v>157947</v>
      </c>
      <c r="D268" s="51"/>
    </row>
    <row r="270" spans="2:7" ht="15.75" thickBot="1" x14ac:dyDescent="0.3">
      <c r="B270" s="17"/>
      <c r="C270" s="53" t="str">
        <f>+K178</f>
        <v>Proveedores</v>
      </c>
      <c r="D270" s="53"/>
      <c r="E270" s="17"/>
    </row>
    <row r="271" spans="2:7" x14ac:dyDescent="0.25">
      <c r="C271" s="49">
        <f>+G77</f>
        <v>595000</v>
      </c>
      <c r="D271" s="32">
        <f>+H74</f>
        <v>595000</v>
      </c>
      <c r="G271" t="s">
        <v>144</v>
      </c>
    </row>
    <row r="272" spans="2:7" x14ac:dyDescent="0.25">
      <c r="C272" s="50">
        <f>+G86</f>
        <v>127330</v>
      </c>
      <c r="D272" s="32">
        <f>+H83</f>
        <v>127330</v>
      </c>
    </row>
    <row r="273" spans="1:7" x14ac:dyDescent="0.25">
      <c r="C273" s="19"/>
      <c r="D273" s="32">
        <f>+H125</f>
        <v>392700</v>
      </c>
      <c r="G273" t="s">
        <v>143</v>
      </c>
    </row>
    <row r="274" spans="1:7" x14ac:dyDescent="0.25">
      <c r="C274" s="19"/>
    </row>
    <row r="275" spans="1:7" x14ac:dyDescent="0.25">
      <c r="C275" s="19"/>
    </row>
    <row r="276" spans="1:7" x14ac:dyDescent="0.25">
      <c r="B276" s="7"/>
      <c r="C276" s="20"/>
      <c r="D276" s="7"/>
      <c r="E276" s="7"/>
    </row>
    <row r="277" spans="1:7" x14ac:dyDescent="0.25">
      <c r="C277" s="50">
        <f>SUM(C271:C276)</f>
        <v>722330</v>
      </c>
      <c r="D277" s="32">
        <f>SUM(D271:D276)</f>
        <v>1115030</v>
      </c>
    </row>
    <row r="278" spans="1:7" x14ac:dyDescent="0.25">
      <c r="C278" s="51">
        <f>+D277-C277</f>
        <v>392700</v>
      </c>
      <c r="D278" s="51"/>
    </row>
    <row r="281" spans="1:7" x14ac:dyDescent="0.25">
      <c r="A281" t="s">
        <v>33</v>
      </c>
      <c r="G281" t="s">
        <v>34</v>
      </c>
    </row>
    <row r="282" spans="1:7" x14ac:dyDescent="0.25">
      <c r="G282" t="s">
        <v>35</v>
      </c>
    </row>
    <row r="283" spans="1:7" ht="15.75" thickBot="1" x14ac:dyDescent="0.3">
      <c r="B283" s="17"/>
      <c r="C283" s="53" t="str">
        <f>+K179</f>
        <v>Capital</v>
      </c>
      <c r="D283" s="53"/>
      <c r="E283" s="17"/>
    </row>
    <row r="284" spans="1:7" x14ac:dyDescent="0.25">
      <c r="C284" s="18"/>
      <c r="D284" s="32">
        <f>+H65</f>
        <v>8700000</v>
      </c>
      <c r="G284" t="s">
        <v>145</v>
      </c>
    </row>
    <row r="285" spans="1:7" x14ac:dyDescent="0.25">
      <c r="C285" s="19"/>
    </row>
    <row r="286" spans="1:7" x14ac:dyDescent="0.25">
      <c r="C286" s="19"/>
      <c r="G286" t="s">
        <v>143</v>
      </c>
    </row>
    <row r="287" spans="1:7" x14ac:dyDescent="0.25">
      <c r="C287" s="19"/>
    </row>
    <row r="288" spans="1:7" x14ac:dyDescent="0.25">
      <c r="C288" s="19"/>
    </row>
    <row r="289" spans="2:7" x14ac:dyDescent="0.25">
      <c r="B289" s="7"/>
      <c r="C289" s="20"/>
      <c r="D289" s="7"/>
      <c r="E289" s="7"/>
    </row>
    <row r="290" spans="2:7" x14ac:dyDescent="0.25">
      <c r="C290" s="50">
        <f>SUM(C284:C289)</f>
        <v>0</v>
      </c>
      <c r="D290" s="32">
        <f>SUM(D284:D289)</f>
        <v>8700000</v>
      </c>
    </row>
    <row r="291" spans="2:7" x14ac:dyDescent="0.25">
      <c r="C291" s="51">
        <f>+D290-C290</f>
        <v>8700000</v>
      </c>
      <c r="D291" s="51"/>
    </row>
    <row r="293" spans="2:7" ht="15.75" thickBot="1" x14ac:dyDescent="0.3">
      <c r="B293" s="17"/>
      <c r="C293" s="53" t="str">
        <f>+K180</f>
        <v>Ingresos por Venta</v>
      </c>
      <c r="D293" s="53"/>
      <c r="E293" s="17"/>
    </row>
    <row r="294" spans="2:7" x14ac:dyDescent="0.25">
      <c r="C294" s="18"/>
      <c r="D294" s="32">
        <f>+H100</f>
        <v>546300</v>
      </c>
      <c r="G294" t="s">
        <v>146</v>
      </c>
    </row>
    <row r="295" spans="2:7" x14ac:dyDescent="0.25">
      <c r="C295" s="19"/>
      <c r="D295" s="32">
        <f>+H130</f>
        <v>285000</v>
      </c>
    </row>
    <row r="296" spans="2:7" x14ac:dyDescent="0.25">
      <c r="C296" s="19"/>
      <c r="G296" t="s">
        <v>143</v>
      </c>
    </row>
    <row r="297" spans="2:7" x14ac:dyDescent="0.25">
      <c r="C297" s="19"/>
    </row>
    <row r="298" spans="2:7" x14ac:dyDescent="0.25">
      <c r="C298" s="19"/>
    </row>
    <row r="299" spans="2:7" x14ac:dyDescent="0.25">
      <c r="B299" s="7"/>
      <c r="C299" s="20"/>
      <c r="D299" s="7"/>
      <c r="E299" s="7"/>
    </row>
    <row r="300" spans="2:7" x14ac:dyDescent="0.25">
      <c r="C300" s="50">
        <f>SUM(C294:C299)</f>
        <v>0</v>
      </c>
      <c r="D300" s="32">
        <f>SUM(D294:D299)</f>
        <v>831300</v>
      </c>
    </row>
    <row r="301" spans="2:7" x14ac:dyDescent="0.25">
      <c r="C301" s="51">
        <f>+D300-C300</f>
        <v>831300</v>
      </c>
      <c r="D301" s="51"/>
    </row>
    <row r="303" spans="2:7" ht="15.75" thickBot="1" x14ac:dyDescent="0.3">
      <c r="B303" s="17"/>
      <c r="C303" s="53" t="str">
        <f>+K181</f>
        <v>Costo de ventas</v>
      </c>
      <c r="D303" s="53"/>
      <c r="E303" s="17"/>
    </row>
    <row r="304" spans="2:7" x14ac:dyDescent="0.25">
      <c r="C304" s="49">
        <f>+G104</f>
        <v>303500</v>
      </c>
      <c r="G304" t="s">
        <v>147</v>
      </c>
    </row>
    <row r="305" spans="2:7" x14ac:dyDescent="0.25">
      <c r="C305" s="50">
        <f>+G134</f>
        <v>158375</v>
      </c>
    </row>
    <row r="306" spans="2:7" x14ac:dyDescent="0.25">
      <c r="C306" s="19"/>
      <c r="G306" t="s">
        <v>140</v>
      </c>
    </row>
    <row r="307" spans="2:7" x14ac:dyDescent="0.25">
      <c r="C307" s="19"/>
    </row>
    <row r="308" spans="2:7" x14ac:dyDescent="0.25">
      <c r="C308" s="19"/>
    </row>
    <row r="309" spans="2:7" x14ac:dyDescent="0.25">
      <c r="B309" s="7"/>
      <c r="C309" s="20"/>
      <c r="D309" s="7"/>
      <c r="E309" s="7"/>
    </row>
    <row r="310" spans="2:7" x14ac:dyDescent="0.25">
      <c r="C310" s="50">
        <f>SUM(C304:C309)</f>
        <v>461875</v>
      </c>
      <c r="D310" s="32">
        <f>SUM(D304:D309)</f>
        <v>0</v>
      </c>
    </row>
    <row r="311" spans="2:7" x14ac:dyDescent="0.25">
      <c r="D311" s="51">
        <f>+C310-D310</f>
        <v>461875</v>
      </c>
    </row>
    <row r="313" spans="2:7" ht="15.75" thickBot="1" x14ac:dyDescent="0.3">
      <c r="B313" s="17"/>
      <c r="C313" s="53" t="str">
        <f>+K182</f>
        <v>Gasto artículos de aseo</v>
      </c>
      <c r="D313" s="53"/>
      <c r="E313" s="17"/>
    </row>
    <row r="314" spans="2:7" x14ac:dyDescent="0.25">
      <c r="C314" s="49">
        <f>+G90</f>
        <v>32000</v>
      </c>
      <c r="G314" t="s">
        <v>147</v>
      </c>
    </row>
    <row r="315" spans="2:7" x14ac:dyDescent="0.25">
      <c r="C315" s="19"/>
    </row>
    <row r="316" spans="2:7" x14ac:dyDescent="0.25">
      <c r="C316" s="19"/>
      <c r="G316" t="s">
        <v>140</v>
      </c>
    </row>
    <row r="317" spans="2:7" x14ac:dyDescent="0.25">
      <c r="C317" s="19"/>
    </row>
    <row r="318" spans="2:7" x14ac:dyDescent="0.25">
      <c r="C318" s="19"/>
    </row>
    <row r="319" spans="2:7" x14ac:dyDescent="0.25">
      <c r="B319" s="7"/>
      <c r="C319" s="20"/>
      <c r="D319" s="7"/>
      <c r="E319" s="7"/>
    </row>
    <row r="320" spans="2:7" x14ac:dyDescent="0.25">
      <c r="C320" s="50">
        <f>SUM(C314:C319)</f>
        <v>32000</v>
      </c>
      <c r="D320" s="32">
        <f>SUM(D314:D319)</f>
        <v>0</v>
      </c>
    </row>
    <row r="321" spans="1:7" x14ac:dyDescent="0.25">
      <c r="D321" s="51">
        <f>+C320-D320</f>
        <v>32000</v>
      </c>
    </row>
    <row r="323" spans="1:7" ht="15.75" thickBot="1" x14ac:dyDescent="0.3">
      <c r="B323" s="53" t="str">
        <f>+K183</f>
        <v>Gasto por comisiones bancarias</v>
      </c>
      <c r="C323" s="53"/>
      <c r="D323" s="53"/>
      <c r="E323" s="53"/>
    </row>
    <row r="324" spans="1:7" x14ac:dyDescent="0.25">
      <c r="C324" s="49">
        <f>+G119</f>
        <v>15000</v>
      </c>
      <c r="G324" t="s">
        <v>147</v>
      </c>
    </row>
    <row r="325" spans="1:7" x14ac:dyDescent="0.25">
      <c r="C325" s="19"/>
    </row>
    <row r="326" spans="1:7" x14ac:dyDescent="0.25">
      <c r="C326" s="19"/>
      <c r="G326" t="s">
        <v>140</v>
      </c>
    </row>
    <row r="327" spans="1:7" x14ac:dyDescent="0.25">
      <c r="C327" s="19"/>
    </row>
    <row r="328" spans="1:7" x14ac:dyDescent="0.25">
      <c r="C328" s="19"/>
    </row>
    <row r="329" spans="1:7" x14ac:dyDescent="0.25">
      <c r="B329" s="7"/>
      <c r="C329" s="20"/>
      <c r="D329" s="7"/>
      <c r="E329" s="7"/>
    </row>
    <row r="330" spans="1:7" x14ac:dyDescent="0.25">
      <c r="C330" s="50">
        <f>SUM(C324:C329)</f>
        <v>15000</v>
      </c>
      <c r="D330" s="32">
        <f>SUM(D324:D329)</f>
        <v>0</v>
      </c>
    </row>
    <row r="331" spans="1:7" x14ac:dyDescent="0.25">
      <c r="D331" s="51">
        <f>+C330-D330</f>
        <v>15000</v>
      </c>
    </row>
    <row r="334" spans="1:7" x14ac:dyDescent="0.25">
      <c r="A334" s="6" t="s">
        <v>39</v>
      </c>
    </row>
    <row r="336" spans="1:7" x14ac:dyDescent="0.25">
      <c r="A336" t="s">
        <v>91</v>
      </c>
    </row>
    <row r="337" spans="1:9" s="2" customFormat="1" ht="30" customHeight="1" x14ac:dyDescent="0.25">
      <c r="A337" s="22" t="s">
        <v>24</v>
      </c>
      <c r="B337" s="23" t="s">
        <v>40</v>
      </c>
      <c r="C337" s="23"/>
      <c r="D337" s="23" t="s">
        <v>3</v>
      </c>
      <c r="E337" s="23"/>
      <c r="F337" s="23" t="s">
        <v>41</v>
      </c>
      <c r="G337" s="23" t="s">
        <v>42</v>
      </c>
      <c r="H337" s="24" t="s">
        <v>43</v>
      </c>
      <c r="I337" s="67" t="s">
        <v>155</v>
      </c>
    </row>
    <row r="338" spans="1:9" x14ac:dyDescent="0.25">
      <c r="A338" s="8">
        <v>44566</v>
      </c>
      <c r="B338" t="s">
        <v>89</v>
      </c>
      <c r="C338" t="s">
        <v>92</v>
      </c>
      <c r="F338" s="32">
        <f>500*1000</f>
        <v>500000</v>
      </c>
      <c r="G338" s="32">
        <f>+F338*0.19</f>
        <v>95000</v>
      </c>
      <c r="H338" s="32">
        <f>+F338+G338</f>
        <v>595000</v>
      </c>
      <c r="I338" s="68">
        <f>1/6</f>
        <v>0.16666666666666666</v>
      </c>
    </row>
    <row r="339" spans="1:9" x14ac:dyDescent="0.25">
      <c r="A339" s="21"/>
      <c r="B339" s="21"/>
      <c r="C339" s="21"/>
      <c r="D339" s="21"/>
      <c r="E339" s="21"/>
      <c r="F339" s="41"/>
      <c r="G339" s="41"/>
      <c r="H339" s="41"/>
      <c r="I339" s="68"/>
    </row>
    <row r="340" spans="1:9" x14ac:dyDescent="0.25">
      <c r="A340" s="8">
        <v>44568</v>
      </c>
      <c r="B340" t="s">
        <v>95</v>
      </c>
      <c r="C340" t="s">
        <v>96</v>
      </c>
      <c r="F340" s="32">
        <f>100*1070</f>
        <v>107000</v>
      </c>
      <c r="G340" s="32">
        <f>+F340*0.19</f>
        <v>20330</v>
      </c>
      <c r="H340" s="32">
        <f>+F340+G340</f>
        <v>127330</v>
      </c>
      <c r="I340" s="68">
        <f t="shared" ref="I339:I344" si="4">1/6</f>
        <v>0.16666666666666666</v>
      </c>
    </row>
    <row r="341" spans="1:9" x14ac:dyDescent="0.25">
      <c r="A341" s="21"/>
      <c r="B341" s="21"/>
      <c r="C341" s="21"/>
      <c r="D341" s="21"/>
      <c r="E341" s="21"/>
      <c r="F341" s="41"/>
      <c r="G341" s="41"/>
      <c r="H341" s="41"/>
      <c r="I341" s="68"/>
    </row>
    <row r="342" spans="1:9" x14ac:dyDescent="0.25">
      <c r="A342" s="8">
        <v>44570</v>
      </c>
      <c r="B342" s="44" t="s">
        <v>102</v>
      </c>
      <c r="C342" t="s">
        <v>103</v>
      </c>
      <c r="F342" s="32">
        <f>38080/1.19</f>
        <v>32000</v>
      </c>
      <c r="G342" s="32">
        <f>+F342*0.19</f>
        <v>6080</v>
      </c>
      <c r="H342" s="32">
        <f>+F342+G342</f>
        <v>38080</v>
      </c>
      <c r="I342" s="68">
        <f t="shared" si="4"/>
        <v>0.16666666666666666</v>
      </c>
    </row>
    <row r="343" spans="1:9" x14ac:dyDescent="0.25">
      <c r="A343" s="21"/>
      <c r="B343" s="21"/>
      <c r="C343" s="21"/>
      <c r="D343" s="21"/>
      <c r="E343" s="21"/>
      <c r="F343" s="41"/>
      <c r="G343" s="41"/>
      <c r="H343" s="41"/>
      <c r="I343" s="68"/>
    </row>
    <row r="344" spans="1:9" ht="15" customHeight="1" x14ac:dyDescent="0.25">
      <c r="A344" s="8">
        <v>44578</v>
      </c>
      <c r="B344" t="s">
        <v>120</v>
      </c>
      <c r="C344" t="s">
        <v>121</v>
      </c>
      <c r="F344" s="32">
        <v>330000</v>
      </c>
      <c r="G344" s="32">
        <f>+F344*0.19</f>
        <v>62700</v>
      </c>
      <c r="H344" s="32">
        <f>+F344+G344</f>
        <v>392700</v>
      </c>
      <c r="I344" s="68">
        <f t="shared" si="4"/>
        <v>0.16666666666666666</v>
      </c>
    </row>
    <row r="345" spans="1:9" x14ac:dyDescent="0.25">
      <c r="A345" s="21"/>
      <c r="B345" s="21"/>
      <c r="C345" s="21"/>
      <c r="D345" s="21"/>
      <c r="E345" s="21"/>
      <c r="F345" s="41"/>
      <c r="G345" s="41"/>
      <c r="H345" s="41"/>
      <c r="I345" s="68"/>
    </row>
    <row r="346" spans="1:9" x14ac:dyDescent="0.25">
      <c r="F346" s="32"/>
      <c r="G346" s="32"/>
      <c r="H346" s="32"/>
      <c r="I346" s="68"/>
    </row>
    <row r="347" spans="1:9" x14ac:dyDescent="0.25">
      <c r="A347" s="21"/>
      <c r="B347" s="21"/>
      <c r="C347" s="21"/>
      <c r="D347" s="21"/>
      <c r="E347" s="21"/>
      <c r="F347" s="41"/>
      <c r="G347" s="41"/>
      <c r="H347" s="41"/>
      <c r="I347" s="68"/>
    </row>
    <row r="348" spans="1:9" x14ac:dyDescent="0.25">
      <c r="F348" s="32"/>
      <c r="G348" s="32"/>
      <c r="H348" s="32"/>
      <c r="I348" s="68"/>
    </row>
    <row r="349" spans="1:9" x14ac:dyDescent="0.25">
      <c r="F349" s="32"/>
      <c r="G349" s="32"/>
      <c r="H349" s="32"/>
      <c r="I349" s="68"/>
    </row>
    <row r="350" spans="1:9" ht="30" customHeight="1" x14ac:dyDescent="0.25">
      <c r="A350" s="16"/>
      <c r="B350" s="61" t="s">
        <v>45</v>
      </c>
      <c r="C350" s="61"/>
      <c r="D350" s="61"/>
      <c r="E350" s="61"/>
      <c r="F350" s="45">
        <f>SUM(F338:F349)</f>
        <v>969000</v>
      </c>
      <c r="G350" s="45">
        <f>SUM(G338:G349)</f>
        <v>184110</v>
      </c>
      <c r="H350" s="46">
        <f>SUM(H338:H349)</f>
        <v>1153110</v>
      </c>
      <c r="I350" s="68"/>
    </row>
    <row r="351" spans="1:9" x14ac:dyDescent="0.25">
      <c r="F351" s="32"/>
      <c r="G351" s="32"/>
      <c r="H351" s="32"/>
      <c r="I351" s="68"/>
    </row>
    <row r="352" spans="1:9" x14ac:dyDescent="0.25">
      <c r="F352" s="32"/>
      <c r="G352" s="32"/>
      <c r="H352" s="32"/>
      <c r="I352" s="68"/>
    </row>
    <row r="353" spans="1:9" x14ac:dyDescent="0.25">
      <c r="F353" s="32"/>
      <c r="G353" s="32"/>
      <c r="H353" s="32"/>
      <c r="I353" s="68"/>
    </row>
    <row r="354" spans="1:9" x14ac:dyDescent="0.25">
      <c r="F354" s="32"/>
      <c r="G354" s="32"/>
      <c r="H354" s="32"/>
      <c r="I354" s="68"/>
    </row>
    <row r="355" spans="1:9" x14ac:dyDescent="0.25">
      <c r="A355" s="6" t="s">
        <v>47</v>
      </c>
      <c r="F355" s="32"/>
      <c r="G355" s="32"/>
      <c r="H355" s="32"/>
      <c r="I355" s="68"/>
    </row>
    <row r="356" spans="1:9" x14ac:dyDescent="0.25">
      <c r="F356" s="32"/>
      <c r="G356" s="32"/>
      <c r="H356" s="32"/>
      <c r="I356" s="68"/>
    </row>
    <row r="357" spans="1:9" x14ac:dyDescent="0.25">
      <c r="A357" t="s">
        <v>46</v>
      </c>
      <c r="F357" s="32"/>
      <c r="G357" s="32"/>
      <c r="H357" s="32"/>
      <c r="I357" s="68"/>
    </row>
    <row r="358" spans="1:9" ht="30" customHeight="1" x14ac:dyDescent="0.25">
      <c r="A358" s="22" t="s">
        <v>24</v>
      </c>
      <c r="B358" s="23" t="s">
        <v>40</v>
      </c>
      <c r="C358" s="23"/>
      <c r="D358" s="23" t="s">
        <v>3</v>
      </c>
      <c r="E358" s="23"/>
      <c r="F358" s="42" t="s">
        <v>41</v>
      </c>
      <c r="G358" s="42" t="s">
        <v>42</v>
      </c>
      <c r="H358" s="43" t="s">
        <v>43</v>
      </c>
      <c r="I358" s="68"/>
    </row>
    <row r="359" spans="1:9" x14ac:dyDescent="0.25">
      <c r="A359" s="8">
        <v>44570</v>
      </c>
      <c r="B359" t="s">
        <v>112</v>
      </c>
      <c r="C359" t="s">
        <v>116</v>
      </c>
      <c r="F359" s="32">
        <f>+H100</f>
        <v>546300</v>
      </c>
      <c r="G359" s="32">
        <f>+F359*0.19</f>
        <v>103797</v>
      </c>
      <c r="H359" s="32">
        <f>+F359+G359</f>
        <v>650097</v>
      </c>
      <c r="I359" s="68">
        <f t="shared" ref="I359:I361" si="5">1/6</f>
        <v>0.16666666666666666</v>
      </c>
    </row>
    <row r="360" spans="1:9" x14ac:dyDescent="0.25">
      <c r="A360" s="21"/>
      <c r="B360" s="21"/>
      <c r="C360" s="21"/>
      <c r="D360" s="21"/>
      <c r="E360" s="21"/>
      <c r="F360" s="41"/>
      <c r="G360" s="41"/>
      <c r="H360" s="41"/>
      <c r="I360" s="68"/>
    </row>
    <row r="361" spans="1:9" x14ac:dyDescent="0.25">
      <c r="A361" s="8">
        <v>44588</v>
      </c>
      <c r="B361" t="s">
        <v>124</v>
      </c>
      <c r="C361" t="s">
        <v>125</v>
      </c>
      <c r="F361" s="32">
        <f>150*1900</f>
        <v>285000</v>
      </c>
      <c r="G361" s="32">
        <f>+F361*0.19</f>
        <v>54150</v>
      </c>
      <c r="H361" s="32">
        <f>+F361+G361</f>
        <v>339150</v>
      </c>
      <c r="I361" s="68">
        <f t="shared" si="5"/>
        <v>0.16666666666666666</v>
      </c>
    </row>
    <row r="362" spans="1:9" x14ac:dyDescent="0.25">
      <c r="A362" s="21"/>
      <c r="B362" s="21"/>
      <c r="C362" s="21"/>
      <c r="D362" s="21"/>
      <c r="E362" s="21"/>
      <c r="F362" s="41"/>
      <c r="G362" s="41"/>
      <c r="H362" s="41"/>
    </row>
    <row r="363" spans="1:9" x14ac:dyDescent="0.25">
      <c r="F363" s="32"/>
      <c r="G363" s="32"/>
      <c r="H363" s="32"/>
    </row>
    <row r="364" spans="1:9" x14ac:dyDescent="0.25">
      <c r="A364" s="21"/>
      <c r="B364" s="21"/>
      <c r="C364" s="21"/>
      <c r="D364" s="21"/>
      <c r="E364" s="21"/>
      <c r="F364" s="41"/>
      <c r="G364" s="41"/>
      <c r="H364" s="41"/>
    </row>
    <row r="365" spans="1:9" x14ac:dyDescent="0.25">
      <c r="F365" s="32"/>
      <c r="G365" s="32"/>
      <c r="H365" s="32"/>
    </row>
    <row r="366" spans="1:9" x14ac:dyDescent="0.25">
      <c r="A366" s="21"/>
      <c r="B366" s="21"/>
      <c r="C366" s="21"/>
      <c r="D366" s="21"/>
      <c r="E366" s="21"/>
      <c r="F366" s="41"/>
      <c r="G366" s="41"/>
      <c r="H366" s="41"/>
    </row>
    <row r="367" spans="1:9" x14ac:dyDescent="0.25">
      <c r="F367" s="32"/>
      <c r="G367" s="32"/>
      <c r="H367" s="32"/>
    </row>
    <row r="368" spans="1:9" x14ac:dyDescent="0.25">
      <c r="A368" s="21"/>
      <c r="B368" s="21"/>
      <c r="C368" s="21"/>
      <c r="D368" s="21"/>
      <c r="E368" s="21"/>
      <c r="F368" s="41"/>
      <c r="G368" s="41"/>
      <c r="H368" s="41"/>
    </row>
    <row r="369" spans="1:8" x14ac:dyDescent="0.25">
      <c r="F369" s="32"/>
      <c r="G369" s="32"/>
      <c r="H369" s="32"/>
    </row>
    <row r="370" spans="1:8" x14ac:dyDescent="0.25">
      <c r="F370" s="32"/>
      <c r="G370" s="32"/>
      <c r="H370" s="32"/>
    </row>
    <row r="371" spans="1:8" ht="30" customHeight="1" x14ac:dyDescent="0.25">
      <c r="A371" s="16"/>
      <c r="B371" s="61" t="s">
        <v>45</v>
      </c>
      <c r="C371" s="61"/>
      <c r="D371" s="61"/>
      <c r="E371" s="61"/>
      <c r="F371" s="45">
        <f>SUM(F359:F370)</f>
        <v>831300</v>
      </c>
      <c r="G371" s="45">
        <f>SUM(G359:G370)</f>
        <v>157947</v>
      </c>
      <c r="H371" s="46">
        <f>SUM(H359:H370)</f>
        <v>989247</v>
      </c>
    </row>
    <row r="372" spans="1:8" x14ac:dyDescent="0.25">
      <c r="F372" s="32"/>
      <c r="G372" s="32"/>
      <c r="H372" s="32"/>
    </row>
    <row r="373" spans="1:8" x14ac:dyDescent="0.25">
      <c r="F373" s="32"/>
      <c r="G373" s="32"/>
      <c r="H373" s="32"/>
    </row>
    <row r="374" spans="1:8" x14ac:dyDescent="0.25">
      <c r="F374" s="32"/>
      <c r="G374" s="32"/>
      <c r="H374" s="32"/>
    </row>
  </sheetData>
  <sortState ref="J168:K182">
    <sortCondition ref="J168:J182"/>
  </sortState>
  <mergeCells count="27">
    <mergeCell ref="B350:E350"/>
    <mergeCell ref="B371:E371"/>
    <mergeCell ref="C113:F113"/>
    <mergeCell ref="C163:F163"/>
    <mergeCell ref="C217:D217"/>
    <mergeCell ref="C230:D230"/>
    <mergeCell ref="C240:D240"/>
    <mergeCell ref="C250:D250"/>
    <mergeCell ref="C260:D260"/>
    <mergeCell ref="C270:D270"/>
    <mergeCell ref="C283:D283"/>
    <mergeCell ref="C293:D293"/>
    <mergeCell ref="C303:D303"/>
    <mergeCell ref="C187:D187"/>
    <mergeCell ref="B1:H1"/>
    <mergeCell ref="A3:H3"/>
    <mergeCell ref="B16:H16"/>
    <mergeCell ref="C59:F59"/>
    <mergeCell ref="C109:F109"/>
    <mergeCell ref="C313:D313"/>
    <mergeCell ref="B323:E323"/>
    <mergeCell ref="J60:N60"/>
    <mergeCell ref="C167:D167"/>
    <mergeCell ref="C177:D177"/>
    <mergeCell ref="C197:D197"/>
    <mergeCell ref="C207:D207"/>
    <mergeCell ref="N165:Q165"/>
  </mergeCells>
  <pageMargins left="0.7" right="0.7" top="0.75" bottom="0.75" header="0.3" footer="0.3"/>
  <pageSetup scale="3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showGridLines="0" tabSelected="1" workbookViewId="0">
      <selection activeCell="L22" sqref="L22"/>
    </sheetView>
  </sheetViews>
  <sheetFormatPr baseColWidth="10" defaultRowHeight="15" x14ac:dyDescent="0.25"/>
  <cols>
    <col min="6" max="9" width="14.7109375" customWidth="1"/>
    <col min="10" max="10" width="0.85546875" customWidth="1"/>
    <col min="11" max="14" width="14.7109375" customWidth="1"/>
  </cols>
  <sheetData>
    <row r="1" spans="1:15" x14ac:dyDescent="0.25">
      <c r="A1" t="s">
        <v>55</v>
      </c>
    </row>
    <row r="5" spans="1:15" x14ac:dyDescent="0.25">
      <c r="A5" t="s">
        <v>88</v>
      </c>
    </row>
    <row r="7" spans="1:15" x14ac:dyDescent="0.25">
      <c r="A7" s="25" t="s">
        <v>24</v>
      </c>
      <c r="B7" s="26" t="s">
        <v>40</v>
      </c>
      <c r="C7" s="26"/>
      <c r="D7" s="26" t="s">
        <v>3</v>
      </c>
      <c r="E7" s="26"/>
      <c r="F7" s="26" t="s">
        <v>64</v>
      </c>
      <c r="G7" s="59" t="s">
        <v>60</v>
      </c>
      <c r="H7" s="59"/>
      <c r="I7" s="59"/>
      <c r="J7" s="26"/>
      <c r="K7" s="59" t="s">
        <v>61</v>
      </c>
      <c r="L7" s="59"/>
      <c r="M7" s="59"/>
      <c r="N7" s="27" t="s">
        <v>62</v>
      </c>
      <c r="O7" s="69" t="s">
        <v>155</v>
      </c>
    </row>
    <row r="8" spans="1:15" x14ac:dyDescent="0.25">
      <c r="A8" s="28"/>
      <c r="B8" s="10"/>
      <c r="C8" s="10"/>
      <c r="D8" s="10"/>
      <c r="E8" s="10"/>
      <c r="F8" s="10" t="s">
        <v>56</v>
      </c>
      <c r="G8" s="10" t="s">
        <v>57</v>
      </c>
      <c r="H8" s="10" t="s">
        <v>58</v>
      </c>
      <c r="I8" s="10" t="s">
        <v>59</v>
      </c>
      <c r="J8" s="10"/>
      <c r="K8" s="10" t="s">
        <v>57</v>
      </c>
      <c r="L8" s="10" t="s">
        <v>58</v>
      </c>
      <c r="M8" s="10" t="s">
        <v>59</v>
      </c>
      <c r="N8" s="29" t="s">
        <v>63</v>
      </c>
      <c r="O8" s="69"/>
    </row>
    <row r="9" spans="1:15" x14ac:dyDescent="0.25">
      <c r="A9" s="39">
        <v>44566</v>
      </c>
      <c r="B9" s="1" t="s">
        <v>89</v>
      </c>
      <c r="C9" s="1" t="s">
        <v>90</v>
      </c>
      <c r="D9" s="1"/>
      <c r="E9" s="1"/>
      <c r="F9" s="40">
        <f>1190/1.19</f>
        <v>1000</v>
      </c>
      <c r="G9" s="40">
        <v>500</v>
      </c>
      <c r="H9" s="40"/>
      <c r="I9" s="40">
        <f>+G9</f>
        <v>500</v>
      </c>
      <c r="J9" s="40"/>
      <c r="K9" s="40">
        <f>+F9*G9</f>
        <v>500000</v>
      </c>
      <c r="L9" s="40"/>
      <c r="M9" s="40">
        <f>+K9</f>
        <v>500000</v>
      </c>
      <c r="N9" s="40">
        <f>+M9/I9</f>
        <v>1000</v>
      </c>
      <c r="O9" s="71">
        <f>1/5</f>
        <v>0.2</v>
      </c>
    </row>
    <row r="10" spans="1:15" x14ac:dyDescent="0.25">
      <c r="A10" s="21"/>
      <c r="B10" s="21"/>
      <c r="C10" s="21"/>
      <c r="D10" s="21"/>
      <c r="E10" s="21"/>
      <c r="F10" s="41"/>
      <c r="G10" s="41"/>
      <c r="H10" s="41"/>
      <c r="I10" s="41"/>
      <c r="J10" s="41"/>
      <c r="K10" s="41"/>
      <c r="L10" s="41"/>
      <c r="M10" s="41"/>
      <c r="N10" s="41"/>
      <c r="O10" s="71"/>
    </row>
    <row r="11" spans="1:15" x14ac:dyDescent="0.25">
      <c r="A11" s="39">
        <v>44568</v>
      </c>
      <c r="B11" s="1" t="s">
        <v>95</v>
      </c>
      <c r="C11" t="s">
        <v>96</v>
      </c>
      <c r="F11" s="40">
        <v>1070</v>
      </c>
      <c r="G11" s="40">
        <v>100</v>
      </c>
      <c r="H11" s="32"/>
      <c r="I11" s="40">
        <f>+I9+G11</f>
        <v>600</v>
      </c>
      <c r="J11" s="40"/>
      <c r="K11" s="40">
        <f>+F11*G11</f>
        <v>107000</v>
      </c>
      <c r="L11" s="40"/>
      <c r="M11" s="40">
        <f>+M9+K11</f>
        <v>607000</v>
      </c>
      <c r="N11" s="40">
        <f>+M11/I11</f>
        <v>1011.6666666666666</v>
      </c>
      <c r="O11" s="71">
        <f>1/5</f>
        <v>0.2</v>
      </c>
    </row>
    <row r="12" spans="1:15" x14ac:dyDescent="0.25">
      <c r="A12" s="21"/>
      <c r="B12" s="21"/>
      <c r="C12" s="21"/>
      <c r="D12" s="21"/>
      <c r="E12" s="21"/>
      <c r="F12" s="41"/>
      <c r="G12" s="41"/>
      <c r="H12" s="41"/>
      <c r="I12" s="41"/>
      <c r="J12" s="41"/>
      <c r="K12" s="41"/>
      <c r="L12" s="41"/>
      <c r="M12" s="41"/>
      <c r="N12" s="41"/>
      <c r="O12" s="71"/>
    </row>
    <row r="13" spans="1:15" x14ac:dyDescent="0.25">
      <c r="A13" s="8">
        <v>44570</v>
      </c>
      <c r="B13" s="1" t="s">
        <v>112</v>
      </c>
      <c r="C13" t="s">
        <v>113</v>
      </c>
      <c r="F13" s="32"/>
      <c r="G13" s="32"/>
      <c r="H13" s="40">
        <v>300</v>
      </c>
      <c r="I13" s="40">
        <f>+I11-H13</f>
        <v>300</v>
      </c>
      <c r="J13" s="40"/>
      <c r="K13" s="40"/>
      <c r="L13" s="40">
        <f>+H13*N11</f>
        <v>303500</v>
      </c>
      <c r="M13" s="40">
        <f>+M11-L13</f>
        <v>303500</v>
      </c>
      <c r="N13" s="40">
        <f>+M13/I13</f>
        <v>1011.6666666666666</v>
      </c>
      <c r="O13" s="71">
        <f>1/5</f>
        <v>0.2</v>
      </c>
    </row>
    <row r="14" spans="1:15" x14ac:dyDescent="0.25">
      <c r="A14" s="21"/>
      <c r="B14" s="21"/>
      <c r="C14" s="21"/>
      <c r="D14" s="21"/>
      <c r="E14" s="21"/>
      <c r="F14" s="41"/>
      <c r="G14" s="41"/>
      <c r="H14" s="41"/>
      <c r="I14" s="41"/>
      <c r="J14" s="41"/>
      <c r="K14" s="41"/>
      <c r="L14" s="41"/>
      <c r="M14" s="41"/>
      <c r="N14" s="41"/>
      <c r="O14" s="71"/>
    </row>
    <row r="15" spans="1:15" x14ac:dyDescent="0.25">
      <c r="A15" s="8">
        <v>44578</v>
      </c>
      <c r="B15" s="1" t="s">
        <v>120</v>
      </c>
      <c r="C15" t="s">
        <v>121</v>
      </c>
      <c r="F15" s="40">
        <f>330000/300</f>
        <v>1100</v>
      </c>
      <c r="G15" s="40">
        <v>300</v>
      </c>
      <c r="H15" s="32"/>
      <c r="I15" s="40">
        <f>+I13+G15</f>
        <v>600</v>
      </c>
      <c r="J15" s="32"/>
      <c r="K15" s="40">
        <f>+F15*G15</f>
        <v>330000</v>
      </c>
      <c r="L15" s="32"/>
      <c r="M15" s="40">
        <f>+M13+K15</f>
        <v>633500</v>
      </c>
      <c r="N15" s="40">
        <f>+M15/I15</f>
        <v>1055.8333333333333</v>
      </c>
      <c r="O15" s="71">
        <f>1/5</f>
        <v>0.2</v>
      </c>
    </row>
    <row r="16" spans="1:15" x14ac:dyDescent="0.25">
      <c r="A16" s="21"/>
      <c r="B16" s="21"/>
      <c r="C16" s="21"/>
      <c r="D16" s="21"/>
      <c r="E16" s="21"/>
      <c r="F16" s="41"/>
      <c r="G16" s="41"/>
      <c r="H16" s="41"/>
      <c r="I16" s="41"/>
      <c r="J16" s="41"/>
      <c r="K16" s="41"/>
      <c r="L16" s="41"/>
      <c r="M16" s="41"/>
      <c r="N16" s="41"/>
      <c r="O16" s="71"/>
    </row>
    <row r="17" spans="1:15" x14ac:dyDescent="0.25">
      <c r="A17" s="8">
        <v>44588</v>
      </c>
      <c r="B17" s="1" t="s">
        <v>124</v>
      </c>
      <c r="C17" t="s">
        <v>125</v>
      </c>
      <c r="F17" s="32"/>
      <c r="G17" s="32"/>
      <c r="H17" s="40">
        <v>150</v>
      </c>
      <c r="I17" s="40">
        <f>+I15-H17</f>
        <v>450</v>
      </c>
      <c r="J17" s="40"/>
      <c r="K17" s="40"/>
      <c r="L17" s="40">
        <f>+H17*N15</f>
        <v>158375</v>
      </c>
      <c r="M17" s="40">
        <f>+M15-L17</f>
        <v>475125</v>
      </c>
      <c r="N17" s="40">
        <f>+M17/I17</f>
        <v>1055.8333333333333</v>
      </c>
      <c r="O17" s="71">
        <f>1/5</f>
        <v>0.2</v>
      </c>
    </row>
    <row r="18" spans="1:15" x14ac:dyDescent="0.25">
      <c r="A18" s="21"/>
      <c r="B18" s="21"/>
      <c r="C18" s="21"/>
      <c r="D18" s="21"/>
      <c r="E18" s="21"/>
      <c r="F18" s="41"/>
      <c r="G18" s="41"/>
      <c r="H18" s="41"/>
      <c r="I18" s="41"/>
      <c r="J18" s="41"/>
      <c r="K18" s="41"/>
      <c r="L18" s="41"/>
      <c r="M18" s="41"/>
      <c r="N18" s="41"/>
      <c r="O18" s="70"/>
    </row>
    <row r="19" spans="1:15" x14ac:dyDescent="0.25">
      <c r="F19" s="32"/>
      <c r="G19" s="32"/>
      <c r="H19" s="32"/>
      <c r="I19" s="32"/>
      <c r="J19" s="32"/>
      <c r="K19" s="32"/>
      <c r="L19" s="32"/>
      <c r="M19" s="32"/>
      <c r="N19" s="32"/>
    </row>
    <row r="20" spans="1:15" x14ac:dyDescent="0.25">
      <c r="A20" s="21"/>
      <c r="B20" s="21"/>
      <c r="C20" s="21"/>
      <c r="D20" s="21"/>
      <c r="E20" s="21"/>
      <c r="F20" s="41"/>
      <c r="G20" s="41"/>
      <c r="H20" s="41"/>
      <c r="I20" s="41"/>
      <c r="J20" s="41"/>
      <c r="K20" s="41"/>
      <c r="L20" s="41"/>
      <c r="M20" s="41"/>
      <c r="N20" s="41"/>
    </row>
    <row r="21" spans="1:15" x14ac:dyDescent="0.25">
      <c r="F21" s="32"/>
      <c r="G21" s="32"/>
      <c r="H21" s="32"/>
      <c r="I21" s="32"/>
      <c r="J21" s="32"/>
      <c r="K21" s="32"/>
      <c r="L21" s="32"/>
      <c r="M21" s="32"/>
      <c r="N21" s="32"/>
    </row>
    <row r="22" spans="1:15" x14ac:dyDescent="0.25">
      <c r="A22" s="21"/>
      <c r="B22" s="21"/>
      <c r="C22" s="21"/>
      <c r="D22" s="21"/>
      <c r="E22" s="21"/>
      <c r="F22" s="41"/>
      <c r="G22" s="41"/>
      <c r="H22" s="41"/>
      <c r="I22" s="41"/>
      <c r="J22" s="41"/>
      <c r="K22" s="41"/>
      <c r="L22" s="41"/>
      <c r="M22" s="41"/>
      <c r="N22" s="41"/>
    </row>
    <row r="23" spans="1:15" x14ac:dyDescent="0.25">
      <c r="F23" s="32"/>
      <c r="G23" s="32"/>
      <c r="H23" s="32"/>
      <c r="I23" s="32"/>
      <c r="J23" s="32"/>
      <c r="K23" s="32"/>
      <c r="L23" s="32"/>
      <c r="M23" s="32"/>
      <c r="N23" s="32"/>
    </row>
    <row r="24" spans="1:15" x14ac:dyDescent="0.25">
      <c r="A24" s="21"/>
      <c r="B24" s="21"/>
      <c r="C24" s="21"/>
      <c r="D24" s="21"/>
      <c r="E24" s="21"/>
      <c r="F24" s="41"/>
      <c r="G24" s="41"/>
      <c r="H24" s="41"/>
      <c r="I24" s="41"/>
      <c r="J24" s="41"/>
      <c r="K24" s="41"/>
      <c r="L24" s="41"/>
      <c r="M24" s="41"/>
      <c r="N24" s="41"/>
    </row>
    <row r="25" spans="1:15" x14ac:dyDescent="0.25">
      <c r="F25" s="32"/>
      <c r="G25" s="32"/>
      <c r="H25" s="32"/>
      <c r="I25" s="32"/>
      <c r="J25" s="32"/>
      <c r="K25" s="32"/>
      <c r="L25" s="32"/>
      <c r="M25" s="32"/>
      <c r="N25" s="32"/>
    </row>
    <row r="26" spans="1:15" x14ac:dyDescent="0.25">
      <c r="A26" s="21"/>
      <c r="B26" s="21"/>
      <c r="C26" s="21"/>
      <c r="D26" s="21"/>
      <c r="E26" s="21"/>
      <c r="F26" s="41"/>
      <c r="G26" s="41"/>
      <c r="H26" s="41"/>
      <c r="I26" s="41"/>
      <c r="J26" s="41"/>
      <c r="K26" s="41"/>
      <c r="L26" s="41"/>
      <c r="M26" s="41"/>
      <c r="N26" s="41"/>
    </row>
    <row r="27" spans="1:15" x14ac:dyDescent="0.25">
      <c r="F27" s="32"/>
      <c r="G27" s="32"/>
      <c r="H27" s="32"/>
      <c r="I27" s="32"/>
      <c r="J27" s="32"/>
      <c r="K27" s="32"/>
      <c r="L27" s="32"/>
      <c r="M27" s="32"/>
      <c r="N27" s="32"/>
    </row>
    <row r="28" spans="1:15" x14ac:dyDescent="0.25">
      <c r="A28" s="21"/>
      <c r="B28" s="21"/>
      <c r="C28" s="21"/>
      <c r="D28" s="21"/>
      <c r="E28" s="21"/>
      <c r="F28" s="41"/>
      <c r="G28" s="41"/>
      <c r="H28" s="41"/>
      <c r="I28" s="41"/>
      <c r="J28" s="41"/>
      <c r="K28" s="41"/>
      <c r="L28" s="41"/>
      <c r="M28" s="41"/>
      <c r="N28" s="41"/>
    </row>
    <row r="29" spans="1:15" x14ac:dyDescent="0.25">
      <c r="F29" s="32"/>
      <c r="G29" s="32"/>
      <c r="H29" s="32"/>
      <c r="I29" s="32"/>
      <c r="J29" s="32"/>
      <c r="K29" s="32"/>
      <c r="L29" s="32"/>
      <c r="M29" s="32"/>
      <c r="N29" s="32"/>
    </row>
    <row r="30" spans="1:15" x14ac:dyDescent="0.25">
      <c r="F30" s="32"/>
      <c r="G30" s="32"/>
      <c r="H30" s="32"/>
      <c r="I30" s="32"/>
      <c r="J30" s="32"/>
      <c r="K30" s="32"/>
      <c r="L30" s="32"/>
      <c r="M30" s="32"/>
      <c r="N30" s="32"/>
    </row>
    <row r="31" spans="1:15" x14ac:dyDescent="0.25">
      <c r="F31" s="32"/>
      <c r="G31" s="32"/>
      <c r="H31" s="32"/>
      <c r="I31" s="32"/>
      <c r="J31" s="32"/>
      <c r="K31" s="32"/>
      <c r="L31" s="32"/>
      <c r="M31" s="32"/>
      <c r="N31" s="32"/>
    </row>
    <row r="32" spans="1:15" x14ac:dyDescent="0.25">
      <c r="F32" s="32"/>
      <c r="G32" s="32"/>
      <c r="H32" s="32"/>
      <c r="I32" s="32"/>
      <c r="J32" s="32"/>
      <c r="K32" s="32"/>
      <c r="L32" s="32"/>
      <c r="M32" s="32"/>
      <c r="N32" s="32"/>
    </row>
    <row r="33" spans="6:14" x14ac:dyDescent="0.25">
      <c r="F33" s="32"/>
      <c r="G33" s="32"/>
      <c r="H33" s="32"/>
      <c r="I33" s="32"/>
      <c r="J33" s="32"/>
      <c r="K33" s="32"/>
      <c r="L33" s="32"/>
      <c r="M33" s="32"/>
      <c r="N33" s="32"/>
    </row>
    <row r="34" spans="6:14" x14ac:dyDescent="0.25">
      <c r="F34" s="32"/>
      <c r="G34" s="32"/>
      <c r="H34" s="32"/>
      <c r="I34" s="32"/>
      <c r="J34" s="32"/>
      <c r="K34" s="32"/>
      <c r="L34" s="32"/>
      <c r="M34" s="32"/>
      <c r="N34" s="32"/>
    </row>
    <row r="35" spans="6:14" x14ac:dyDescent="0.25">
      <c r="F35" s="32"/>
      <c r="G35" s="32"/>
      <c r="H35" s="32"/>
      <c r="I35" s="32"/>
      <c r="J35" s="32"/>
      <c r="K35" s="32"/>
      <c r="L35" s="32"/>
      <c r="M35" s="32"/>
      <c r="N35" s="32"/>
    </row>
    <row r="36" spans="6:14" x14ac:dyDescent="0.25">
      <c r="F36" s="32"/>
      <c r="G36" s="32"/>
      <c r="H36" s="32"/>
      <c r="I36" s="32"/>
      <c r="J36" s="32"/>
      <c r="K36" s="32"/>
      <c r="L36" s="32"/>
      <c r="M36" s="32"/>
      <c r="N36" s="32"/>
    </row>
    <row r="37" spans="6:14" x14ac:dyDescent="0.25">
      <c r="F37" s="32"/>
      <c r="G37" s="32"/>
      <c r="H37" s="32"/>
      <c r="I37" s="32"/>
      <c r="J37" s="32"/>
      <c r="K37" s="32"/>
      <c r="L37" s="32"/>
      <c r="M37" s="32"/>
      <c r="N37" s="32"/>
    </row>
    <row r="38" spans="6:14" x14ac:dyDescent="0.25">
      <c r="F38" s="32"/>
      <c r="G38" s="32"/>
      <c r="H38" s="32"/>
      <c r="I38" s="32"/>
      <c r="J38" s="32"/>
      <c r="K38" s="32"/>
      <c r="L38" s="32"/>
      <c r="M38" s="32"/>
      <c r="N38" s="32"/>
    </row>
    <row r="39" spans="6:14" x14ac:dyDescent="0.25">
      <c r="F39" s="32"/>
      <c r="G39" s="32"/>
      <c r="H39" s="32"/>
      <c r="I39" s="32"/>
      <c r="J39" s="32"/>
      <c r="K39" s="32"/>
      <c r="L39" s="32"/>
      <c r="M39" s="32"/>
      <c r="N39" s="32"/>
    </row>
    <row r="40" spans="6:14" x14ac:dyDescent="0.25">
      <c r="F40" s="32"/>
      <c r="G40" s="32"/>
      <c r="H40" s="32"/>
      <c r="I40" s="32"/>
      <c r="J40" s="32"/>
      <c r="K40" s="32"/>
      <c r="L40" s="32"/>
      <c r="M40" s="32"/>
      <c r="N40" s="32"/>
    </row>
  </sheetData>
  <mergeCells count="3">
    <mergeCell ref="G7:I7"/>
    <mergeCell ref="K7:M7"/>
    <mergeCell ref="O7:O8"/>
  </mergeCells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Caso y Desarrollo</vt:lpstr>
      <vt:lpstr>Tarjeta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jara</dc:creator>
  <cp:lastModifiedBy>luis jara</cp:lastModifiedBy>
  <cp:lastPrinted>2022-04-27T13:32:19Z</cp:lastPrinted>
  <dcterms:created xsi:type="dcterms:W3CDTF">2022-04-22T11:34:53Z</dcterms:created>
  <dcterms:modified xsi:type="dcterms:W3CDTF">2022-04-27T15:22:22Z</dcterms:modified>
</cp:coreProperties>
</file>