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Temario" sheetId="2" r:id="rId1"/>
    <sheet name="A" sheetId="9" r:id="rId2"/>
    <sheet name="B" sheetId="4" r:id="rId3"/>
    <sheet name="C" sheetId="5" r:id="rId4"/>
    <sheet name="D" sheetId="6" r:id="rId5"/>
    <sheet name="E" sheetId="7" r:id="rId6"/>
    <sheet name="F1" sheetId="8" r:id="rId7"/>
    <sheet name="F2" sheetId="10" r:id="rId8"/>
    <sheet name="F3" sheetId="11"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3" i="11" l="1"/>
  <c r="H132" i="11" s="1"/>
  <c r="H121" i="11"/>
  <c r="H122" i="11" s="1"/>
  <c r="F135" i="11" s="1"/>
  <c r="F119" i="11"/>
  <c r="F118" i="11"/>
  <c r="F117" i="11"/>
  <c r="F84" i="11"/>
  <c r="G84" i="11" s="1"/>
  <c r="H84" i="11" s="1"/>
  <c r="F83" i="11"/>
  <c r="G83" i="11" s="1"/>
  <c r="H83" i="11" s="1"/>
  <c r="F82" i="11"/>
  <c r="G82" i="11" s="1"/>
  <c r="H82" i="11" s="1"/>
  <c r="F57" i="11"/>
  <c r="P61" i="11" s="1"/>
  <c r="F56" i="11"/>
  <c r="P60" i="11" s="1"/>
  <c r="F55" i="11"/>
  <c r="P59" i="11" s="1"/>
  <c r="P62" i="11" l="1"/>
  <c r="F120" i="11"/>
  <c r="H119" i="11" s="1"/>
  <c r="J119" i="11" s="1"/>
  <c r="H85" i="11"/>
  <c r="H86" i="11" s="1"/>
  <c r="E90" i="11" s="1"/>
  <c r="F58" i="11"/>
  <c r="E134" i="11"/>
  <c r="J250" i="10"/>
  <c r="I249" i="10"/>
  <c r="I254" i="10" s="1"/>
  <c r="J254" i="10"/>
  <c r="P221" i="10"/>
  <c r="P219" i="10"/>
  <c r="P223" i="10" s="1"/>
  <c r="J237" i="10" s="1"/>
  <c r="J236" i="10"/>
  <c r="I235" i="10"/>
  <c r="I241" i="10" s="1"/>
  <c r="S174" i="10"/>
  <c r="S173" i="10"/>
  <c r="S172" i="10"/>
  <c r="U172" i="10" s="1"/>
  <c r="R172" i="10"/>
  <c r="R173" i="10" s="1"/>
  <c r="R174" i="10" s="1"/>
  <c r="R175" i="10" s="1"/>
  <c r="R176" i="10" s="1"/>
  <c r="L151" i="10"/>
  <c r="H118" i="11" l="1"/>
  <c r="J118" i="11" s="1"/>
  <c r="K118" i="11" s="1"/>
  <c r="F121" i="11"/>
  <c r="E126" i="11" s="1"/>
  <c r="H117" i="11"/>
  <c r="J117" i="11" s="1"/>
  <c r="K117" i="11" s="1"/>
  <c r="E125" i="11"/>
  <c r="H131" i="11" s="1"/>
  <c r="H135" i="11" s="1"/>
  <c r="I136" i="11" s="1"/>
  <c r="E89" i="11"/>
  <c r="H87" i="11"/>
  <c r="F91" i="11" s="1"/>
  <c r="E96" i="11" s="1"/>
  <c r="F97" i="11" s="1"/>
  <c r="E63" i="11"/>
  <c r="F59" i="11"/>
  <c r="E64" i="11" s="1"/>
  <c r="S129" i="11"/>
  <c r="K119" i="11"/>
  <c r="J241" i="10"/>
  <c r="V172" i="10"/>
  <c r="U173" i="10"/>
  <c r="V110" i="10"/>
  <c r="S99" i="10"/>
  <c r="S98" i="10"/>
  <c r="S97" i="10"/>
  <c r="U97" i="10" s="1"/>
  <c r="R97" i="10"/>
  <c r="R98" i="10" s="1"/>
  <c r="R99" i="10" s="1"/>
  <c r="L99" i="10"/>
  <c r="L174" i="10" s="1"/>
  <c r="L98" i="10"/>
  <c r="L173" i="10" s="1"/>
  <c r="L97" i="10"/>
  <c r="L172" i="10" s="1"/>
  <c r="L78" i="10"/>
  <c r="L77" i="10"/>
  <c r="L76" i="10"/>
  <c r="I87" i="10"/>
  <c r="I88" i="10" s="1"/>
  <c r="J89" i="10" s="1"/>
  <c r="I77" i="10"/>
  <c r="S108" i="10" s="1"/>
  <c r="S191" i="10" s="1"/>
  <c r="I67" i="10"/>
  <c r="S107" i="10" s="1"/>
  <c r="S190" i="10" s="1"/>
  <c r="I178" i="8"/>
  <c r="O183" i="8"/>
  <c r="O182" i="8"/>
  <c r="O181" i="8"/>
  <c r="J179" i="8"/>
  <c r="J186" i="8" s="1"/>
  <c r="O170" i="8"/>
  <c r="O169" i="8"/>
  <c r="O168" i="8"/>
  <c r="I165" i="8"/>
  <c r="J166" i="8" s="1"/>
  <c r="O157" i="8"/>
  <c r="O156" i="8"/>
  <c r="J153" i="8"/>
  <c r="I152" i="8"/>
  <c r="I160" i="8"/>
  <c r="O159" i="8"/>
  <c r="O123" i="8"/>
  <c r="O122" i="8"/>
  <c r="O121" i="8"/>
  <c r="J126" i="8"/>
  <c r="I126" i="8"/>
  <c r="J119" i="8"/>
  <c r="O110" i="8"/>
  <c r="O109" i="8"/>
  <c r="O108" i="8"/>
  <c r="J106" i="8"/>
  <c r="J113" i="8" s="1"/>
  <c r="I113" i="8"/>
  <c r="O99" i="8"/>
  <c r="O98" i="8"/>
  <c r="O97" i="8"/>
  <c r="O96" i="8"/>
  <c r="J94" i="8"/>
  <c r="J100" i="8" s="1"/>
  <c r="I100" i="8"/>
  <c r="J64" i="8"/>
  <c r="I47" i="8"/>
  <c r="I50" i="8" s="1"/>
  <c r="E50" i="8"/>
  <c r="I63" i="8" s="1"/>
  <c r="E49" i="8"/>
  <c r="I62" i="8" s="1"/>
  <c r="E48" i="8"/>
  <c r="I61" i="8" s="1"/>
  <c r="E47" i="8"/>
  <c r="I60" i="8" s="1"/>
  <c r="J31" i="8"/>
  <c r="I31" i="8"/>
  <c r="H190" i="7"/>
  <c r="H189" i="7"/>
  <c r="H188" i="7"/>
  <c r="H187" i="7"/>
  <c r="H186" i="7"/>
  <c r="H183" i="7"/>
  <c r="H182" i="7"/>
  <c r="S127" i="11" l="1"/>
  <c r="S130" i="11" s="1"/>
  <c r="F122" i="11"/>
  <c r="F127" i="11" s="1"/>
  <c r="S128" i="11"/>
  <c r="J120" i="11"/>
  <c r="F60" i="11"/>
  <c r="F65" i="11" s="1"/>
  <c r="S109" i="10"/>
  <c r="S192" i="10" s="1"/>
  <c r="S193" i="10" s="1"/>
  <c r="V97" i="10"/>
  <c r="S110" i="10"/>
  <c r="V111" i="10" s="1"/>
  <c r="Q77" i="10"/>
  <c r="Q76" i="10"/>
  <c r="Q78" i="10"/>
  <c r="U98" i="10"/>
  <c r="V173" i="10"/>
  <c r="U174" i="10"/>
  <c r="I68" i="10"/>
  <c r="J69" i="10" s="1"/>
  <c r="I73" i="10" s="1"/>
  <c r="J74" i="10" s="1"/>
  <c r="I78" i="10"/>
  <c r="J79" i="10" s="1"/>
  <c r="I186" i="8"/>
  <c r="I173" i="8"/>
  <c r="J160" i="8"/>
  <c r="J173" i="8"/>
  <c r="O171" i="8"/>
  <c r="O124" i="8"/>
  <c r="O111" i="8"/>
  <c r="E53" i="8"/>
  <c r="I52" i="8" s="1"/>
  <c r="J65" i="8" s="1"/>
  <c r="J68" i="8" s="1"/>
  <c r="I68" i="8"/>
  <c r="H184" i="7"/>
  <c r="H191" i="7" s="1"/>
  <c r="H193" i="7" s="1"/>
  <c r="G44" i="6"/>
  <c r="I44" i="6" s="1"/>
  <c r="K149" i="7" s="1"/>
  <c r="K148" i="7"/>
  <c r="H148" i="7"/>
  <c r="H43" i="6"/>
  <c r="K147" i="7"/>
  <c r="K146" i="7"/>
  <c r="K145" i="7"/>
  <c r="H147" i="7"/>
  <c r="H146" i="7"/>
  <c r="H145" i="7"/>
  <c r="K140" i="7"/>
  <c r="K139" i="7"/>
  <c r="F142" i="7"/>
  <c r="F141" i="7"/>
  <c r="F140" i="7"/>
  <c r="F139" i="7"/>
  <c r="F137" i="7"/>
  <c r="H47" i="6"/>
  <c r="H31" i="6"/>
  <c r="F138" i="7" s="1"/>
  <c r="F37" i="6"/>
  <c r="I37" i="6" s="1"/>
  <c r="K138" i="7" s="1"/>
  <c r="G38" i="6"/>
  <c r="I38" i="6" s="1"/>
  <c r="F46" i="6"/>
  <c r="H46" i="6" s="1"/>
  <c r="I36" i="6"/>
  <c r="K137" i="7" s="1"/>
  <c r="H34" i="6"/>
  <c r="F47" i="6"/>
  <c r="G35" i="6" s="1"/>
  <c r="I35" i="6" s="1"/>
  <c r="H50" i="6"/>
  <c r="H49" i="6"/>
  <c r="H48" i="6"/>
  <c r="I45" i="6"/>
  <c r="I42" i="6"/>
  <c r="I41" i="6"/>
  <c r="I40" i="6"/>
  <c r="I39" i="6"/>
  <c r="H33" i="6"/>
  <c r="H32" i="6"/>
  <c r="H30" i="6"/>
  <c r="V174" i="10" l="1"/>
  <c r="T175" i="10" s="1"/>
  <c r="U151" i="10" s="1"/>
  <c r="U175" i="10"/>
  <c r="V175" i="10" s="1"/>
  <c r="T176" i="10" s="1"/>
  <c r="R77" i="10"/>
  <c r="S77" i="10" s="1"/>
  <c r="U99" i="10"/>
  <c r="V99" i="10" s="1"/>
  <c r="V98" i="10"/>
  <c r="R78" i="10"/>
  <c r="S78" i="10" s="1"/>
  <c r="Q79" i="10"/>
  <c r="R76" i="10"/>
  <c r="S76" i="10"/>
  <c r="I83" i="10"/>
  <c r="J84" i="10" s="1"/>
  <c r="J95" i="10" s="1"/>
  <c r="O184" i="8"/>
  <c r="I53" i="8"/>
  <c r="K151" i="7"/>
  <c r="K142" i="7"/>
  <c r="F153" i="7"/>
  <c r="U176" i="10" l="1"/>
  <c r="V176" i="10" s="1"/>
  <c r="U152" i="10"/>
  <c r="I147" i="10"/>
  <c r="J148" i="10" s="1"/>
  <c r="V190" i="10" s="1"/>
  <c r="U154" i="10"/>
  <c r="Q151" i="10"/>
  <c r="R79" i="10"/>
  <c r="S79" i="10"/>
  <c r="I95" i="10"/>
  <c r="K153" i="7"/>
  <c r="I51" i="6"/>
  <c r="H51" i="6"/>
  <c r="G51" i="6"/>
  <c r="F51" i="6"/>
  <c r="F78" i="5"/>
  <c r="F77" i="5"/>
  <c r="C77" i="5"/>
  <c r="F74" i="5"/>
  <c r="J46" i="5"/>
  <c r="J55" i="5"/>
  <c r="I54" i="5"/>
  <c r="C74" i="5"/>
  <c r="J50" i="5"/>
  <c r="I49" i="5"/>
  <c r="J143" i="10" l="1"/>
  <c r="R151" i="10"/>
  <c r="S151" i="10"/>
  <c r="I160" i="10"/>
  <c r="J161" i="10" s="1"/>
  <c r="V191" i="10" s="1"/>
  <c r="V193" i="10" s="1"/>
  <c r="V194" i="10" s="1"/>
  <c r="Q152" i="10"/>
  <c r="J58" i="5"/>
  <c r="I58" i="5"/>
  <c r="J156" i="10" l="1"/>
  <c r="R152" i="10"/>
  <c r="I142" i="10"/>
  <c r="Q154" i="10"/>
  <c r="J144" i="10"/>
  <c r="M44" i="9"/>
  <c r="J44" i="9"/>
  <c r="N43" i="9"/>
  <c r="L43" i="9"/>
  <c r="I43" i="9"/>
  <c r="G43" i="9"/>
  <c r="D43" i="9"/>
  <c r="B43" i="9"/>
  <c r="I151" i="10" l="1"/>
  <c r="J152" i="10" s="1"/>
  <c r="S152" i="10"/>
  <c r="J157" i="10"/>
  <c r="R154" i="10"/>
  <c r="J170" i="10" l="1"/>
  <c r="I155" i="10"/>
  <c r="I170" i="10" s="1"/>
  <c r="S154" i="10"/>
</calcChain>
</file>

<file path=xl/sharedStrings.xml><?xml version="1.0" encoding="utf-8"?>
<sst xmlns="http://schemas.openxmlformats.org/spreadsheetml/2006/main" count="1264" uniqueCount="755">
  <si>
    <r>
      <rPr>
        <b/>
        <sz val="16"/>
        <color theme="1"/>
        <rFont val="Calibri"/>
        <family val="2"/>
        <scheme val="minor"/>
      </rPr>
      <t>Facultad de Administración y Economía
Contador Público y Auditor</t>
    </r>
    <r>
      <rPr>
        <sz val="11"/>
        <color theme="1"/>
        <rFont val="Calibri"/>
        <family val="2"/>
        <scheme val="minor"/>
      </rPr>
      <t xml:space="preserve">
Fundamentos de Contabilidad | Profesor Luis Jara Sarrúa | Primer Semestre 2022</t>
    </r>
  </si>
  <si>
    <t>Temario</t>
  </si>
  <si>
    <t>A.  Concepto de Cuenta Contable y sus principales componentes.</t>
  </si>
  <si>
    <t>B.  Tipos de Cuentas Contables y su relación con el Plan de Cuenta.</t>
  </si>
  <si>
    <t>C.  Libro Diario y Libro Mayor: Principales características y uso.</t>
  </si>
  <si>
    <t>Tema A: Concepto de Cuenta Contable y sus principales componentes</t>
  </si>
  <si>
    <t>Tema B: Tipos de Cuentas Contables y su relación con el Plan de Cuentas</t>
  </si>
  <si>
    <t>Tema C: Libro Diario y Libro Mayor: Principales características y uso</t>
  </si>
  <si>
    <t>Tema D: Balance de Comprobación y Saldos: Principales características y uso</t>
  </si>
  <si>
    <t>D.  Balance de Comprobación y Saldos: Principales características y uso.</t>
  </si>
  <si>
    <t xml:space="preserve">Las cuentas contables son abstracciones creadas en el campo de la Contabilidad para representar la situación financiera y económica de una organización en un momento dado del tiempo. Las cuentas contables son parte del </t>
  </si>
  <si>
    <t>instrumental que posee la Contabilidad para registrar, clasificar, medir e informar las diverdas transacciones económicas que afectan a una organización.</t>
  </si>
  <si>
    <t>Desde un enfoque esquemático, la Cuenta Contable se representa de la siguinete forma:</t>
  </si>
  <si>
    <t>Nombre Cuenta</t>
  </si>
  <si>
    <t>Debe</t>
  </si>
  <si>
    <t>Haber</t>
  </si>
  <si>
    <t>La estructura de las cuentas contables se basa en el concepto de partida doble, es decir esquemas que permiten recibir anotaciones en dos columnas, permitiendo así desarrollar diversos análisis considerando el conjunto de cuentas</t>
  </si>
  <si>
    <t>contables que utiliza una organización para representar sus transacciones económicas.</t>
  </si>
  <si>
    <t>Cargo 2</t>
  </si>
  <si>
    <t>Cargo 3</t>
  </si>
  <si>
    <t>Cargo n</t>
  </si>
  <si>
    <t>Abono 1</t>
  </si>
  <si>
    <t>Abono 2</t>
  </si>
  <si>
    <t>Abono 3</t>
  </si>
  <si>
    <t>Abono n</t>
  </si>
  <si>
    <t>Definiciones:</t>
  </si>
  <si>
    <t>Nombre de Cuenta</t>
  </si>
  <si>
    <t>Cargo</t>
  </si>
  <si>
    <t>Abono</t>
  </si>
  <si>
    <t>Débito</t>
  </si>
  <si>
    <t>Crédito</t>
  </si>
  <si>
    <t>Cuenta Saldada</t>
  </si>
  <si>
    <t>Débito = Crédito</t>
  </si>
  <si>
    <r>
      <t xml:space="preserve">Débito </t>
    </r>
    <r>
      <rPr>
        <sz val="11"/>
        <color theme="1"/>
        <rFont val="Calibri"/>
        <family val="2"/>
      </rPr>
      <t>&gt;</t>
    </r>
    <r>
      <rPr>
        <sz val="11"/>
        <color theme="1"/>
        <rFont val="Calibri"/>
        <family val="2"/>
        <scheme val="minor"/>
      </rPr>
      <t xml:space="preserve"> Crédito</t>
    </r>
  </si>
  <si>
    <r>
      <t xml:space="preserve">Débito </t>
    </r>
    <r>
      <rPr>
        <sz val="11"/>
        <color theme="1"/>
        <rFont val="Calibri"/>
        <family val="2"/>
      </rPr>
      <t>&lt;</t>
    </r>
    <r>
      <rPr>
        <sz val="11"/>
        <color theme="1"/>
        <rFont val="Calibri"/>
        <family val="2"/>
        <scheme val="minor"/>
      </rPr>
      <t xml:space="preserve"> Crédito</t>
    </r>
  </si>
  <si>
    <t>Entonces, si:</t>
  </si>
  <si>
    <t>→</t>
  </si>
  <si>
    <t>: Corresponden a las anotaciones a la izquierda de una cuenta.</t>
  </si>
  <si>
    <t>: Corresponden a las anotaciones a la derecha de una cuenta.</t>
  </si>
  <si>
    <t xml:space="preserve">  posee en la cuenta corriente bancaria. La cuenta solo debe ser utilizada para representar lo que se define.</t>
  </si>
  <si>
    <t>: Son las anotaciones en el Debe de una cuenta.</t>
  </si>
  <si>
    <t xml:space="preserve">Cargo 1 </t>
  </si>
  <si>
    <t>Ejemplo de los tres tipos de saldos:</t>
  </si>
  <si>
    <t>Cuenta C</t>
  </si>
  <si>
    <t>Cuenta A</t>
  </si>
  <si>
    <t>Cuenta B</t>
  </si>
  <si>
    <t>SD</t>
  </si>
  <si>
    <t>Cuenta con Saldo Deudor (SD)</t>
  </si>
  <si>
    <t>Cuenta con Saldo Acreedor (SA)</t>
  </si>
  <si>
    <t>SA</t>
  </si>
  <si>
    <r>
      <rPr>
        <b/>
        <sz val="11"/>
        <color theme="1"/>
        <rFont val="Calibri"/>
        <family val="2"/>
        <scheme val="minor"/>
      </rPr>
      <t xml:space="preserve">Nunca puede existir un número negativo </t>
    </r>
    <r>
      <rPr>
        <sz val="11"/>
        <color theme="1"/>
        <rFont val="Calibri"/>
        <family val="2"/>
        <scheme val="minor"/>
      </rPr>
      <t>en un cargo o abono, así como en el saldo deudor o acreedor.</t>
    </r>
  </si>
  <si>
    <t>De existir transacciones en otras monedas, se debe realizar una conversión a la moneda de registro contable. Esta última, se denomina Moneda Funcional en el contexto de las Normas IFRS/NIIF.</t>
  </si>
  <si>
    <r>
      <t xml:space="preserve">Los valores anotados en los cargos y abonos </t>
    </r>
    <r>
      <rPr>
        <b/>
        <sz val="11"/>
        <color theme="1"/>
        <rFont val="Calibri"/>
        <family val="2"/>
        <scheme val="minor"/>
      </rPr>
      <t>representan unidades monetarias</t>
    </r>
    <r>
      <rPr>
        <sz val="11"/>
        <color theme="1"/>
        <rFont val="Calibri"/>
        <family val="2"/>
        <scheme val="minor"/>
      </rPr>
      <t>, deben ser uniforme, no pueden mezclar distintas unidades (por ejemplo: CLP -Pesos chilenos-; USD -Dólar estadounidense-; etc.)</t>
    </r>
  </si>
  <si>
    <t xml:space="preserve">: En general es un concepto bastante descriptivo de lo que pretende representar. Un ejemplo es Banco, que representa el dinero que se </t>
  </si>
  <si>
    <t>: Son las anotaciones en el Haber de una cuenta.</t>
  </si>
  <si>
    <t>1. Cuentas de Activo</t>
  </si>
  <si>
    <t>2. Cuentas de Pasivo</t>
  </si>
  <si>
    <t>3. Cuentas de Patrimonio</t>
  </si>
  <si>
    <t>4. Cuentas de Ingreso</t>
  </si>
  <si>
    <t>5. Cuentas de Gasto</t>
  </si>
  <si>
    <t>Según el Marco Conceptual para la Información Financiera que da sustento a las las Normas IFRS/NIIF, existen cinco elementos de los cuales se desprende la información financiera de una organizació y, por ende, las cuentas</t>
  </si>
  <si>
    <t>contables se asocian a ellos:</t>
  </si>
  <si>
    <t>Son ejemplo de Cuentas de Activo:</t>
  </si>
  <si>
    <t>Representan recursos económicos controlados por la organización producto de hechos pasados, y de los cuales espera obtener beneficios económicos futuros.</t>
  </si>
  <si>
    <t>1.1. Caja</t>
  </si>
  <si>
    <t>1.2. Banco</t>
  </si>
  <si>
    <t>1.3. Clientes</t>
  </si>
  <si>
    <t>1.4. Documentos por cobrar</t>
  </si>
  <si>
    <t>1.5. Productos termiados</t>
  </si>
  <si>
    <t>1.6. Productos en proceso</t>
  </si>
  <si>
    <t>1.7. Materias primas</t>
  </si>
  <si>
    <t>1.8. Mercaderías</t>
  </si>
  <si>
    <t>1.9. IVA crédito fiscal</t>
  </si>
  <si>
    <t>1.10. IVA remanente</t>
  </si>
  <si>
    <t>1.11. Terrenos</t>
  </si>
  <si>
    <t>1.12. Construcciones</t>
  </si>
  <si>
    <t>1.13. Maquinarias</t>
  </si>
  <si>
    <t>1.15. Equipos computacionales</t>
  </si>
  <si>
    <t>1.16. Mobiliario</t>
  </si>
  <si>
    <t>1.17. Softwares</t>
  </si>
  <si>
    <t>1.18. Marcas comerciales</t>
  </si>
  <si>
    <t>1.14. Vehículos</t>
  </si>
  <si>
    <t>Representan obligaciones (deudas) contraidas producto de hechos pasados, para lo cual es probable que la organización se deba desprender de recursos económicos en el futuro para dar cumplimiento a la obligación.</t>
  </si>
  <si>
    <t>Son ejemplo de Cuentas de Pasivo:</t>
  </si>
  <si>
    <t>2.1. Préstamo bancario</t>
  </si>
  <si>
    <t>2.2. Documentos por pagar</t>
  </si>
  <si>
    <t>2.3. Proveedores</t>
  </si>
  <si>
    <t>2.4. Acreedores</t>
  </si>
  <si>
    <t>2.5. IVA débito Fiscal</t>
  </si>
  <si>
    <t>2.6. IVA por pagar</t>
  </si>
  <si>
    <t>2.7. Sueldos por pagar</t>
  </si>
  <si>
    <t>2.8. Honorarios por pagar</t>
  </si>
  <si>
    <t>2.9. Impuestos por pagar</t>
  </si>
  <si>
    <t>2.11. AFP por pagar</t>
  </si>
  <si>
    <t>2.10. Retención impuesto honorarios</t>
  </si>
  <si>
    <t>2.12. Isapre por pagar</t>
  </si>
  <si>
    <t>2.13. Provisiones por vacaciones</t>
  </si>
  <si>
    <t xml:space="preserve">2.14. Provisiones por indemnización por años de servicios </t>
  </si>
  <si>
    <t>1.22. Depreciación acumulada equipos computacionales</t>
  </si>
  <si>
    <t>1.19. Depreciación acumulada construcciones</t>
  </si>
  <si>
    <t>1.20. Depreciación acumulada maquinarias</t>
  </si>
  <si>
    <t>1.21. Depreciación acumulada vehículos</t>
  </si>
  <si>
    <t>1.23. Depreciación acumulada equipos Mobiliario</t>
  </si>
  <si>
    <t>1.24. Amortización Acumulada Softwares</t>
  </si>
  <si>
    <r>
      <t>Estas cuentas remarcadas en verde son cuentas complementarias de activo, ya que poseen el tratamiento contable contrario,</t>
    </r>
    <r>
      <rPr>
        <sz val="11"/>
        <rFont val="Calibri"/>
        <family val="2"/>
        <scheme val="minor"/>
      </rPr>
      <t xml:space="preserve"> es decir, se comportan</t>
    </r>
  </si>
  <si>
    <t>como cuentas de pasivo, pero deben ir presentadas junto con las de activo. Por lo anterior, más adelante veremos que el saldo de esta cuenta va restando</t>
  </si>
  <si>
    <t>las cuentas de activo que se relacionan con ellas. Mire el nombre final de la cuenta, ahí podrá identificar con que cuenta de activo se relaciona. Ejemplo:</t>
  </si>
  <si>
    <t>Depreciación acumulada construcciones se relaciona con la cuenta construcciones (1.12 en la lista).</t>
  </si>
  <si>
    <t xml:space="preserve">Las cuentan de patrimonio representan un residual entre las cuentas de activo y pasivo. Al comienzo de la organización, cuando se inicia la actividad, los aportes del dueño o socios (que pueden ser activos y pasivos) se </t>
  </si>
  <si>
    <t>representan en la cuenta Capital. Posteriormente, el Patrimonio va experimentado aumentos debido a las ganancias de la organización y a nuevos aportes del dueño o socios; así como disminuciones, producto de las</t>
  </si>
  <si>
    <t>pérdidas de la organización y a retiros del dueño o socios.</t>
  </si>
  <si>
    <t>Son ejemplo de Cuentas de Patrimonio:</t>
  </si>
  <si>
    <t>3.1. Capital</t>
  </si>
  <si>
    <t>3.2. Cuenta obligada socio 1</t>
  </si>
  <si>
    <t>3.3. Cuenta obligada socio 2</t>
  </si>
  <si>
    <t>3.4. Acciones</t>
  </si>
  <si>
    <t>3.5. Accionistas</t>
  </si>
  <si>
    <t>Estas cuentas son complementarias de Patrimonio, se utilizan cuando se crea una empresa a través de una sociedad de personas.</t>
  </si>
  <si>
    <t>Estas cuentas son complementarias de Patrimonio, se utilizan cuando se crea una empresa a través de una sociedad anónima.</t>
  </si>
  <si>
    <t>3.6. Utilidad (Pérdida) Acumulada</t>
  </si>
  <si>
    <t>3.7. Reservas</t>
  </si>
  <si>
    <t>3.8. Cuenta Particular Socio</t>
  </si>
  <si>
    <t>3.9. Dividendos</t>
  </si>
  <si>
    <t>Esta cuenta es complementaria de Patrimonio, se utiliza cuendo un socio o dueño realiza retiros de recursos de activo (ejemplo: dinero, mercaderías, etc.).</t>
  </si>
  <si>
    <t>Esta cuenta es complementaria de Patrimonio, se utiliza cuendo a un accionista (de una sociedad anónima) le corresponde parte de la utilidad generada por la organización,</t>
  </si>
  <si>
    <t>similar al retiro del punto anterior, con la diferencia que siempre es pagado en dinero no en especies como mercaderías.</t>
  </si>
  <si>
    <t xml:space="preserve">Un ejemplo de aumento de activo que aumenta el patrimonio pero que es una transacción con los dueños es un aporte inicial de un socio o dueño. En este caso se debe reconocer como una cuenta de patrimonio (capital) el activo ingresado </t>
  </si>
  <si>
    <t>a la organización (por ejemplo aporte en efectivo de $1.000.000).</t>
  </si>
  <si>
    <t>Son ejemplo de Cuentas de Ingreso</t>
  </si>
  <si>
    <t>4.1. Ingresos por ventas nacionales</t>
  </si>
  <si>
    <t>4.2. Ingresos por ventas de exportación</t>
  </si>
  <si>
    <t>4.3. Ingresos financieros</t>
  </si>
  <si>
    <t>4.4. Ingresos por juicios ganados</t>
  </si>
  <si>
    <t>Las cuentas de Gasto representan disminuciones de activos o aumentos de pasivo que implican una disminución de patrimonio donde en la transacción no participan los dueños de la organización.</t>
  </si>
  <si>
    <t>Las cuentas de ingreso representan aumentos de activos o disminuciones de pasivo que implican un aumento de patrimonio donde en la transacción no participan los dueños de la organización.</t>
  </si>
  <si>
    <t xml:space="preserve">Un ejemplo de aumento de pasivo que disminuye el patrimonio pero que es una transacción con los dueños es un dividendo que le corresponde pagar a los accionistas de la organización . En este caso se debe reconocer como una cuenta </t>
  </si>
  <si>
    <t>cuenta complementaria a patrimonio, por ello va restando (por ejemplo se compromete pagar dividendo de $1.000.000).</t>
  </si>
  <si>
    <t>5.1. Costo de ventas nacionales</t>
  </si>
  <si>
    <t>5.2. Costo de ventas de exportación</t>
  </si>
  <si>
    <t>5.3. Gastos por remuneraciones</t>
  </si>
  <si>
    <t>5.4. Gasto por asesorías legales</t>
  </si>
  <si>
    <t>5.5. Gasto por asesorías contables</t>
  </si>
  <si>
    <t>5.6. Gasto por publicidad.</t>
  </si>
  <si>
    <t>5.7. Gasto por consumo eléctrico</t>
  </si>
  <si>
    <t>5.8. Gasto por consumo agua</t>
  </si>
  <si>
    <t>5.9. Gasto por telecomunicaciones</t>
  </si>
  <si>
    <t>5.10. Gasto por patente municipal</t>
  </si>
  <si>
    <t>5.11. Gasto por comisiones bancarias</t>
  </si>
  <si>
    <t>5.12. Gasto financieros</t>
  </si>
  <si>
    <t>5.13. Gasto por depreciación construcciones</t>
  </si>
  <si>
    <t>5.14. Gasto por depreciación maquinarias</t>
  </si>
  <si>
    <t>5.15. Gasto por depreciación vehículos</t>
  </si>
  <si>
    <t>5.16. Gasto por depreciación equipos computacionales</t>
  </si>
  <si>
    <t>5.17. Gasto por depreciación mobiliario</t>
  </si>
  <si>
    <t>5.18. Gasto por amortización softwares</t>
  </si>
  <si>
    <t>Fecha</t>
  </si>
  <si>
    <t>Cuentas</t>
  </si>
  <si>
    <t>Correlativo</t>
  </si>
  <si>
    <r>
      <t xml:space="preserve">Sumas iguales </t>
    </r>
    <r>
      <rPr>
        <sz val="11"/>
        <color theme="1"/>
        <rFont val="Bookman Old Style"/>
        <family val="1"/>
      </rPr>
      <t>→</t>
    </r>
  </si>
  <si>
    <t>Cuentas de Activo</t>
  </si>
  <si>
    <t>Aumentan con los</t>
  </si>
  <si>
    <t>Cargos</t>
  </si>
  <si>
    <t>Disminuyen con los</t>
  </si>
  <si>
    <t>Abonos</t>
  </si>
  <si>
    <t>Tratamiento de las cuentas de Activo:</t>
  </si>
  <si>
    <t>Tratamiento de las cuentas de Pasivo:</t>
  </si>
  <si>
    <t>Cuentas de Pasivo</t>
  </si>
  <si>
    <t>Disminuye con los</t>
  </si>
  <si>
    <t>Tratamiento de las cuentas de Patrimonio:</t>
  </si>
  <si>
    <t>Cuentas de Patrimonio</t>
  </si>
  <si>
    <t>Tratamiento de las cuentas de Ingreso:</t>
  </si>
  <si>
    <t>Cuentas de Ingreso</t>
  </si>
  <si>
    <t>Tratamiento de las cuentas de Gasto:</t>
  </si>
  <si>
    <t>Cuentas de Gasto</t>
  </si>
  <si>
    <t>Tipo de saldo esperado:</t>
  </si>
  <si>
    <t>Las cuentas complementarias de Activo poseen saldo acreedor (SA), ya que tienen el tratamiento contable de una cuenta de Pasivo.</t>
  </si>
  <si>
    <t>Las cuentas complementarias de Patrimonio poseen saldo deudor (SD), ya que tienen el tratamiento contable de una cuenta de Activo.</t>
  </si>
  <si>
    <t>Libro Diario</t>
  </si>
  <si>
    <t xml:space="preserve">En el Libro Diario se anotan los registros contables (asientos) de forma cronológica. En este Libro se observa claramente la función de la partida doble. Lo anterior, debido a las dos columnas (Debe y Haber) que, siempre, deben  </t>
  </si>
  <si>
    <t>sumar el mismo monto (equilibrio o cuadratura del libro). De no poseer sumas iguales (Débitos=Créditos) existe algún registro contable con imputación erronea.</t>
  </si>
  <si>
    <t>En el Libro Diario es fácil identificar los errores númericos de imputación (cargos y abonos). No obstante existe otro tipo de error que es dificil de detectar en esta fase. En concreto, me refiero alos errores conceptuales en las</t>
  </si>
  <si>
    <t>imputaciones de las cuentas contables que se utilizan en el registro (asiento). Recordar que cada cuenta pretende representar un concepto único, por ello solo en determinadas transacciones pueden ser utilizadas. En otras palabras,</t>
  </si>
  <si>
    <t>una transacción puede estar representando el aumento de un activo, pero su registro contable refleja un aumento de gasto. Este tipo de error debe ser solucionado revisando detalladamente las cuentas utilizadas en los registros</t>
  </si>
  <si>
    <t>contables (asientos). No obstante, en el futuro pueden ser regularizadas las cuentas que presentan imputaciones (anotaciones de cargo o abono) de forma erronea.</t>
  </si>
  <si>
    <t>A continuación presentamos un esquema típico de Libro Diario. En la práctica puede variar en función a la información que se recoge de los sistemas computacionales.</t>
  </si>
  <si>
    <t>: Se utiliza para agrupar todas las transacciones donde se representa una entrada de dinero (ya sea en caja o banco).</t>
  </si>
  <si>
    <t>: Se utiliza para agrupar todas las transacciones donde se representa una salida de dinero (ya sea en caja o banco).</t>
  </si>
  <si>
    <r>
      <rPr>
        <b/>
        <sz val="11"/>
        <color theme="1"/>
        <rFont val="Calibri"/>
        <family val="2"/>
        <scheme val="minor"/>
      </rPr>
      <t>Correlativo,</t>
    </r>
    <r>
      <rPr>
        <sz val="11"/>
        <color theme="1"/>
        <rFont val="Calibri"/>
        <family val="2"/>
        <scheme val="minor"/>
      </rPr>
      <t xml:space="preserve"> representa un número de seguimiento para poder realizar una trazabilidad de las anotaciones contables. Esto lo veremos en detalle cuando analicemos el Libro Mayor. Además, se suele dividir en tres tipos los registros contables,</t>
    </r>
  </si>
  <si>
    <r>
      <rPr>
        <b/>
        <sz val="11"/>
        <color theme="1"/>
        <rFont val="Calibri"/>
        <family val="2"/>
        <scheme val="minor"/>
      </rPr>
      <t xml:space="preserve">     Fecha,</t>
    </r>
    <r>
      <rPr>
        <sz val="11"/>
        <color theme="1"/>
        <rFont val="Calibri"/>
        <family val="2"/>
        <scheme val="minor"/>
      </rPr>
      <t xml:space="preserve"> indica el momento de ocurrencia de la transacción o suceso. Los registros contables (asientos) deben ser incluidos en el Libro Diario de forma cronológica, es decir, no pueden existir registros con fechas intercaladas.</t>
    </r>
  </si>
  <si>
    <t>Para efectos del curso de Fundamentos de Contabilidad, no consideraremos la agrupación de los registros en estos tres tipos de documentos. Pero es importante que lo tengan presente.</t>
  </si>
  <si>
    <t>Comprobante de Ingreso</t>
  </si>
  <si>
    <t>cada uno con un correlativo propio. Me refiero a Comprobante de Ingreso, Comprobante de Egreso; y por último, Comprobante de Traspaso:</t>
  </si>
  <si>
    <t>Comprobante de Egreso</t>
  </si>
  <si>
    <t>Comprobante de Traspaso</t>
  </si>
  <si>
    <t xml:space="preserve">  Por ejemplo: un pago a proveedores y un pago de una cuota de un préstamo bancario, califican para ser clasificados en Comprobante de Egreso.</t>
  </si>
  <si>
    <t xml:space="preserve">  Por ejemplo: un pago de cliente y el dinero recibido por un préstamo bancario, califican para ser clasificados en Comprobante de Ingreso.</t>
  </si>
  <si>
    <t xml:space="preserve">  Por ejemplo: devengo de compras de mercaderías  y devengo de ventas de mercaderías, califican para ser clasificados en Comprobante de Traspaso.</t>
  </si>
  <si>
    <t>: Se utiliza para agrupar todas las transacciones donde no se representa una entrada o salida de dinero (no interviene la cuenta caja o banco en la transacción).</t>
  </si>
  <si>
    <r>
      <rPr>
        <b/>
        <sz val="11"/>
        <color theme="1"/>
        <rFont val="Calibri"/>
        <family val="2"/>
        <scheme val="minor"/>
      </rPr>
      <t>Cuentas,</t>
    </r>
    <r>
      <rPr>
        <sz val="11"/>
        <color theme="1"/>
        <rFont val="Calibri"/>
        <family val="2"/>
        <scheme val="minor"/>
      </rPr>
      <t xml:space="preserve"> cada registro contable (asiento) utiliza, al menos, dos cuentas para realizar la representación de una transacción. Las cuentas ha utilizar son las definidas en el Plan de Cuentas.</t>
    </r>
  </si>
  <si>
    <r>
      <rPr>
        <b/>
        <sz val="11"/>
        <color theme="1"/>
        <rFont val="Calibri"/>
        <family val="2"/>
        <scheme val="minor"/>
      </rPr>
      <t xml:space="preserve">     Haber,</t>
    </r>
    <r>
      <rPr>
        <sz val="11"/>
        <color theme="1"/>
        <rFont val="Calibri"/>
        <family val="2"/>
        <scheme val="minor"/>
      </rPr>
      <t xml:space="preserve"> representa a los abonos que se realizan en las cuentas que participan en el registro contable de una transacción.</t>
    </r>
  </si>
  <si>
    <r>
      <rPr>
        <b/>
        <sz val="11"/>
        <color theme="1"/>
        <rFont val="Calibri"/>
        <family val="2"/>
        <scheme val="minor"/>
      </rPr>
      <t xml:space="preserve">      Debe,</t>
    </r>
    <r>
      <rPr>
        <sz val="11"/>
        <color theme="1"/>
        <rFont val="Calibri"/>
        <family val="2"/>
        <scheme val="minor"/>
      </rPr>
      <t xml:space="preserve"> representa a los cargos que se realizan en las cuentas que participan en el registro contable de una transacción.</t>
    </r>
  </si>
  <si>
    <t>Banco</t>
  </si>
  <si>
    <t xml:space="preserve">     Caja</t>
  </si>
  <si>
    <t>Glosa: Depósito en cuenta corriente del dinero en efectivo.</t>
  </si>
  <si>
    <t>Cuadratura del Libro Diario (Debe=Haber)</t>
  </si>
  <si>
    <t>Registro contable o asiento estructurado en base a dos cuentas.</t>
  </si>
  <si>
    <t>Gasto por asesoría legal</t>
  </si>
  <si>
    <t xml:space="preserve">     Retención Boleta de Honorario</t>
  </si>
  <si>
    <t xml:space="preserve">     Honorarios por pagar</t>
  </si>
  <si>
    <t>Glosa: Devengo de la boleta de honoarario entregada por el abogado</t>
  </si>
  <si>
    <t>Registro contable o asiento estructurado en base a tres cuentas.</t>
  </si>
  <si>
    <t>Libro Mayor</t>
  </si>
  <si>
    <t>El Libro Mayor se desprende del Libro Diario, debido a que en el Libro Mayor se determinan los saldos de las cuentas que fueron utilizadas en los registros contables.</t>
  </si>
  <si>
    <t>cuenta contable.</t>
  </si>
  <si>
    <t>Correlativo 1</t>
  </si>
  <si>
    <t xml:space="preserve">Honorarios por Pagar </t>
  </si>
  <si>
    <t xml:space="preserve">     Banco</t>
  </si>
  <si>
    <t>Glosa: Pago boleta de honorario con transferencia bancaria.</t>
  </si>
  <si>
    <t>Correlativo 3</t>
  </si>
  <si>
    <t>Saldo Deudor</t>
  </si>
  <si>
    <t>BANCO</t>
  </si>
  <si>
    <t>Se observa que la cuenta Banco recibe un cargo por 2.550.000 que se genera en la transaccion registrada en el correlativo 1; así como un abono por 1.000.000 que se genera en la transacción registrada en el correlativo 3.</t>
  </si>
  <si>
    <t>Considerando esas dos transacciones, la cuenta posee un saldo deudor de 1.550.000, debido a que es un cuenta de Activo y donde se cumple que los débitos son mayores a los créditos.</t>
  </si>
  <si>
    <t>La interpretación del saldo deudor por 1.550.000 sería la siguiente: al xx-xx-xx la organización posee dinero disponible en la cuenta corriente bancaria por 1.550.000 pesos chilenos.</t>
  </si>
  <si>
    <t>También debemos poder interpretar cada uno de los cargos y abonos, para ello debemos recurrir al rgistro contable que las origino o ver la glosa que, también, se presenta en el Libro Mayor (cuando es emitido por el sistema</t>
  </si>
  <si>
    <t>computacional, ya que en el esquema de cuenta T no se incluye la glosa que corresponde a cada cargo y abono).</t>
  </si>
  <si>
    <t xml:space="preserve">El Balance de Comprobación y Saldos es un resumen del Libro Mayor, en él se presentan todas las cuentas contables con sus respectivos débidos y créditos; así como su saldo. Una de las características de este informe es la presencia </t>
  </si>
  <si>
    <t xml:space="preserve">del principio de partida doble. Lo anterior, debido a que la suma de los débitos de todas las cuentas debe ser igual a la suma de todos los créditos de las cuentas; mientras que la suma de los saldos deudores deben ser iguales a la suma </t>
  </si>
  <si>
    <t>de los saldos acreedores.</t>
  </si>
  <si>
    <t>Posteriormente, con la información de este informe se podrá confeccionar los estados financieros. En particular, el Estado de Situación Financiera (conocido como Balance) y el Estado de Resultado del Ejercicio.</t>
  </si>
  <si>
    <t>El esquema del Balance de comprobación y Saldo es el siguiente:</t>
  </si>
  <si>
    <t>Código</t>
  </si>
  <si>
    <t>Débitos</t>
  </si>
  <si>
    <t>Créditos</t>
  </si>
  <si>
    <t>Deudor</t>
  </si>
  <si>
    <t>Acreedor</t>
  </si>
  <si>
    <t>Tipo de Saldo</t>
  </si>
  <si>
    <r>
      <rPr>
        <b/>
        <sz val="11"/>
        <color theme="1"/>
        <rFont val="Calibri"/>
        <family val="2"/>
        <scheme val="minor"/>
      </rPr>
      <t xml:space="preserve">       Código,</t>
    </r>
    <r>
      <rPr>
        <sz val="11"/>
        <color theme="1"/>
        <rFont val="Calibri"/>
        <family val="2"/>
        <scheme val="minor"/>
      </rPr>
      <t xml:space="preserve"> en el Plan de Cuenta cada cuenta contable posee un código que la identifica, este código es el que se utiliza al momento de realizar los registros contables (asientos) en un sistema computacional.</t>
    </r>
  </si>
  <si>
    <r>
      <rPr>
        <b/>
        <sz val="11"/>
        <color theme="1"/>
        <rFont val="Calibri"/>
        <family val="2"/>
        <scheme val="minor"/>
      </rPr>
      <t xml:space="preserve">    Cuentas,</t>
    </r>
    <r>
      <rPr>
        <sz val="11"/>
        <color theme="1"/>
        <rFont val="Calibri"/>
        <family val="2"/>
        <scheme val="minor"/>
      </rPr>
      <t xml:space="preserve"> se incluyen todas las cuentas que poseen poseen saldo o cargos y abonos en el periodo que se analiza.</t>
    </r>
  </si>
  <si>
    <r>
      <rPr>
        <b/>
        <sz val="11"/>
        <color theme="1"/>
        <rFont val="Calibri"/>
        <family val="2"/>
        <scheme val="minor"/>
      </rPr>
      <t xml:space="preserve">    Débitos,</t>
    </r>
    <r>
      <rPr>
        <sz val="11"/>
        <color theme="1"/>
        <rFont val="Calibri"/>
        <family val="2"/>
        <scheme val="minor"/>
      </rPr>
      <t xml:space="preserve"> se indica el débito de cada cuenta (suma de los cargos) según lo estructurado en el Libro Mayor.</t>
    </r>
  </si>
  <si>
    <r>
      <rPr>
        <b/>
        <sz val="11"/>
        <color theme="1"/>
        <rFont val="Calibri"/>
        <family val="2"/>
        <scheme val="minor"/>
      </rPr>
      <t xml:space="preserve">    Créditos,</t>
    </r>
    <r>
      <rPr>
        <sz val="11"/>
        <color theme="1"/>
        <rFont val="Calibri"/>
        <family val="2"/>
        <scheme val="minor"/>
      </rPr>
      <t xml:space="preserve"> se indica el crédto de cada cuenta (suma de los abonos) según lo estructurado en el Libro Mayor.</t>
    </r>
  </si>
  <si>
    <t>o saldada; mientras que las cuentas de Pasivo; Patrimonio e Ingreso poseen saldo acreedor o saldada.</t>
  </si>
  <si>
    <r>
      <rPr>
        <b/>
        <sz val="11"/>
        <color theme="1"/>
        <rFont val="Calibri"/>
        <family val="2"/>
        <scheme val="minor"/>
      </rPr>
      <t>Tipo de Saldo,</t>
    </r>
    <r>
      <rPr>
        <sz val="11"/>
        <color theme="1"/>
        <rFont val="Calibri"/>
        <family val="2"/>
        <scheme val="minor"/>
      </rPr>
      <t xml:space="preserve"> se indica el valor del saldo que corresponde a la cuenta bajo análisis. Recordar que las cuentas de Activo y Gasto poseen saldo deudor </t>
    </r>
  </si>
  <si>
    <t>Caja</t>
  </si>
  <si>
    <t>Clientes</t>
  </si>
  <si>
    <t>Mercaderías</t>
  </si>
  <si>
    <t>Vehículos</t>
  </si>
  <si>
    <t>Cuadratura del Balance de Comprobación y Saldo</t>
  </si>
  <si>
    <t>diversos informes que componen los estados financieros.</t>
  </si>
  <si>
    <t>Según NIC 1, forman parte de los estados financieros:</t>
  </si>
  <si>
    <t xml:space="preserve"> - Estado de Situación Financiera (conocido como Balance).</t>
  </si>
  <si>
    <t xml:space="preserve"> - Estado de Resultado del ejercicio.</t>
  </si>
  <si>
    <t xml:space="preserve"> - Estado de Resultados Integrales.</t>
  </si>
  <si>
    <t xml:space="preserve"> - Estados de Cambio en el Patrimonio.</t>
  </si>
  <si>
    <t xml:space="preserve"> - Estado de Flujo de Efectivo (este informe esta regulado especificamente en la NIC 7 "Estado de Flujo de efectivo", solo aparece mencionado en la NIC 1).</t>
  </si>
  <si>
    <t>Para efectos del Curso de Fundamentos de Contabilidad, nos centraremos en el Balance y en el Estado de Resultado del ejercicio.</t>
  </si>
  <si>
    <t>Tema E: Estructura del Estado de Situación Financiera (Balance) y del Estado de Resultado del Ejercicio</t>
  </si>
  <si>
    <t>La estructura de los estados financieros está regulada en la NIC 1 "Presentación de Estados Financieros". No obstante, dicha normativa contable no contiene estructuras definidas, sino un listado de los conceptos que deben incluir los</t>
  </si>
  <si>
    <t>Estado de Situación Financiera (Balance)</t>
  </si>
  <si>
    <t>Según NIC 1 existen dos alternativas para la elaboración del Estado de Situación Financiera:</t>
  </si>
  <si>
    <t xml:space="preserve"> - Balance Clasificado; y</t>
  </si>
  <si>
    <t xml:space="preserve"> - Balance por Líquidez</t>
  </si>
  <si>
    <t>El Balance Clasificado es la estructura utilizada por las empresas no financieras, es decir que no son bancos o empresas similares. Por ejemplo, Viña Concha y Toro S.A. es una empresa no financiera que utiliza el formato clasificado.</t>
  </si>
  <si>
    <t>Es decir, los doce meses que siguen a la fecha del Balance; mientras que No Corriente será lo que excede de dicho plazo.</t>
  </si>
  <si>
    <t>La principal característica es la división de los Activos y Pasivos en Corrientes y No Corrientes. Se entenderá por corriente, principalmente, el corto plazo.</t>
  </si>
  <si>
    <t>Por ejemplo:</t>
  </si>
  <si>
    <t xml:space="preserve"> - El dinero (efectivo y equivalente al efectivo, se considera siempre corriente ya que está listo para utilizar.</t>
  </si>
  <si>
    <t xml:space="preserve"> - Las inventarios (mercaderías) se consideran corrientes cuando la empresa los pretende vender dentro de los doce meses.</t>
  </si>
  <si>
    <t xml:space="preserve"> - Los clietes se consideran corriente cuando nos deben pagar dentro de los doce meses siguientes. Si existe pagos posetriores a los doce meses, entonces </t>
  </si>
  <si>
    <t xml:space="preserve">   esa parte debe ser tratada como no corriente (por ejemplo si Falabella vende un notebook al 18 meses. Las 12 primeras cuotas deben clasificarse como </t>
  </si>
  <si>
    <t xml:space="preserve">   clientes en activos corrientes; mientras las 6 restantes como clientes en activos no corrientes).</t>
  </si>
  <si>
    <t xml:space="preserve"> - Las maquinas (Propiedades, Planta y Equipos) deben clasificarse como no corriente debido a que se espera sean utilizadas por más de un periodo. Siempre</t>
  </si>
  <si>
    <t xml:space="preserve">   serán clasificadas como no corrientes.</t>
  </si>
  <si>
    <t>Ejemplo de la estructura de un Balance Clasificado o Estado de Situación Financiera Clasificado - Activos</t>
  </si>
  <si>
    <t>Ejemplo de la estructura de un Balance Clasificado o Estado de Situación Financiera Clasificado - Pasivos</t>
  </si>
  <si>
    <t>Las cuentas de Pasivo que se clasifican en corriente se relacionan con las obligaciones que vencen en los próximos doce meses desde la fecha del informe.</t>
  </si>
  <si>
    <t>Por otro lado, las cuentas de Pasivo que se clasifican en No Corriente corresponden a aquellas obligaciones (deudas) que vencen posterior a los doce meses</t>
  </si>
  <si>
    <t>desde la fecha del informe.</t>
  </si>
  <si>
    <t xml:space="preserve">Si una empresa solicita un préstamo bancario por 36 meses, al momento de registrar la transacción debe reconocer una deuda bancaria corriente y otra </t>
  </si>
  <si>
    <t>deuda bancaria no corriente. En concreto, las doce primeras cuotas se clasifican en corriente; mientras que las restantes 24 en no corriente.</t>
  </si>
  <si>
    <t>Además, de los Pasivos se incluyen las cuentas de Patrimonio. De este modo en la estructura del Balance se cumple la partida doble:</t>
  </si>
  <si>
    <t>Activos = Pasivos + Patrimonio.</t>
  </si>
  <si>
    <t>Activos</t>
  </si>
  <si>
    <t>Pasivos</t>
  </si>
  <si>
    <t>Existe otra alternativa de presentación para el Balance, esta se denomina formato por Líquidez. Su principal característica es que no divide los activos y pasivos</t>
  </si>
  <si>
    <t>en corriente y no corriente. Es decir, solo presenta el listado de las cuentas de activo y pasivo.</t>
  </si>
  <si>
    <t>Este formato es típico de las empresas financieras. Por ejemplo, la imagen de la izquierda corresponde al Balance por Líquidez del banco Santander Chile.</t>
  </si>
  <si>
    <t>Para efectos de la primera etapa del curso de Fundamentos de Contabilidad, al momento de preparar un Balance o Estado de Situación Financiera, utilizaremos el formato por Líquidez, es decir solo se presentarán las cuentas con saldo</t>
  </si>
  <si>
    <t>clasificadas en Activo, Pasivo y Patrimonio.</t>
  </si>
  <si>
    <t>Patrimonio</t>
  </si>
  <si>
    <t>$</t>
  </si>
  <si>
    <t>Total Activos</t>
  </si>
  <si>
    <t>Total Pasivos</t>
  </si>
  <si>
    <t>Total Patrimonio</t>
  </si>
  <si>
    <t>Total Pasivos y Patrimonio</t>
  </si>
  <si>
    <t>Depreciación acumulada vehículos</t>
  </si>
  <si>
    <t>Proveedores</t>
  </si>
  <si>
    <t>Sueldos por pagar</t>
  </si>
  <si>
    <t>Impuestos por pagar</t>
  </si>
  <si>
    <t>Capital</t>
  </si>
  <si>
    <t>Resultados acumulados</t>
  </si>
  <si>
    <t>Reservas</t>
  </si>
  <si>
    <t>Ingresos por ventas</t>
  </si>
  <si>
    <t>Ingresos financieros</t>
  </si>
  <si>
    <t xml:space="preserve">Costo de ventas </t>
  </si>
  <si>
    <t>Gasto publicidad</t>
  </si>
  <si>
    <t>Gasto sueldos</t>
  </si>
  <si>
    <t>Gasto consumo eléctrico</t>
  </si>
  <si>
    <t>Acreedores</t>
  </si>
  <si>
    <t>Cuenta particular socio Pérez</t>
  </si>
  <si>
    <t>Resultado ejercicio</t>
  </si>
  <si>
    <t>Importante</t>
  </si>
  <si>
    <t>En rojo quedaron las cuentas que son complementarias. Como se puede</t>
  </si>
  <si>
    <t>observar, van restando ya que su saldo es contrario al que poseen las</t>
  </si>
  <si>
    <t>cuentas que pertenecen a la clasificación.</t>
  </si>
  <si>
    <t xml:space="preserve">El recultado del ejercicio se obtiene sumando las cuentas de ingreso y luego restando </t>
  </si>
  <si>
    <t>las cuentas de gastos. En este caso, los ingresos son mayores a los gastos. Por ello,</t>
  </si>
  <si>
    <t xml:space="preserve">aparece positivo (saldo acreedor) y se debe interpretar como la utilidad del ejercicio.  </t>
  </si>
  <si>
    <t>Esto aparece en el Estado de Resultado del Ejercicio, la última línea.</t>
  </si>
  <si>
    <t>Ejemplo de la información contenida en un Balance de Comprobación y Saldo</t>
  </si>
  <si>
    <t>que luego será utilizada para confeccionar el Estado de Situación Financiera y</t>
  </si>
  <si>
    <t>el Estado de Resultado del ejercicio.</t>
  </si>
  <si>
    <t>Los valores incluidos se desprenden del Libro Mayor.</t>
  </si>
  <si>
    <t>Importente</t>
  </si>
  <si>
    <t xml:space="preserve">Los valores corresponden a los saldos de </t>
  </si>
  <si>
    <t>Se cumple Partida Doble</t>
  </si>
  <si>
    <t>Activos = Pasivos + Patrimonio</t>
  </si>
  <si>
    <t>Con la información incluida en el Balance de Comprobación y Saldo visto anteriormente, confeccionaremos el siguiente Esquema de Balance que utilizaremos en la primera parte del curso:</t>
  </si>
  <si>
    <t>las respectivas cuentas incluidos en el</t>
  </si>
  <si>
    <t>Balance de Comprobación y Saldo</t>
  </si>
  <si>
    <t>Al 31 de diciembre de 20xx</t>
  </si>
  <si>
    <t xml:space="preserve">La información del Balance se refiere a un periodo determinado, es </t>
  </si>
  <si>
    <t>información acumulada, es decir, son los saldos de las cuentas a una</t>
  </si>
  <si>
    <t>fecha determinada. Se suele decir que el Balance es una fotografía de</t>
  </si>
  <si>
    <t>la situación económica y financiera de una organización.</t>
  </si>
  <si>
    <t>Recordar que los Activos representan la parte económica y el Pasivo y Patrimonio la parte financiera. En otras palabras, los recursos económicos representados en los Activos son financiados por los Pasivos y el Patrimonio.</t>
  </si>
  <si>
    <t>Estado de Resultado del Ejercicio</t>
  </si>
  <si>
    <t>La NIC 1 también dispone de dos formatos para elaborar el Estado de Resultados del Ejercicio: Uno denominado por Función y otro denominado por Naturaleza.</t>
  </si>
  <si>
    <t>La diferencia entre ambos formatos radica en la forma en como se clasifican o agrupan los gastos. En el formato por Función se clasifican en torno a "quien" los gasta. Por ejemplo: Gastos del Departamento de Administración;</t>
  </si>
  <si>
    <t xml:space="preserve">Gastos del Departamento de Comercialización; etc. En este tipo de formato aparece explícito el Costo de las Ventas, debajo de los Ingresos por Ventas. En cambio en el formato por Naturaleza, los gastos se presentan de acuerdo </t>
  </si>
  <si>
    <t>al concepto del gasto. Por ejemplo: Gasto por publicidad; Gasto por sueldos; Gasto por comisiones bancarias, etc.</t>
  </si>
  <si>
    <t>Para efecto de la primera parte del curso de Fundamentos de Contabilidad, utilizaremos un formato simplificado del Estado de Resultado del Ejercicio, tal como se muestra a continuación:</t>
  </si>
  <si>
    <t>Con la información del Balance de Comprobación y Saldo visto anteriormente (Hoja D) daremos formato al Estado de Resultado del Ejercicio</t>
  </si>
  <si>
    <t>Costos de venta</t>
  </si>
  <si>
    <t>Margen Bruto</t>
  </si>
  <si>
    <t>Gasto por depreciación vehículo</t>
  </si>
  <si>
    <t>Resultado antes de impuesto</t>
  </si>
  <si>
    <t>Impuesto a la renta</t>
  </si>
  <si>
    <t>Resultado después de impuesto</t>
  </si>
  <si>
    <t>Observar que las cuentas con saldo acreedor (ingresos) van positivas y las cuentas con saldo deudor (gastos) van negativas.</t>
  </si>
  <si>
    <t>No se considera el efecto del impuesto a la renta. Lo veremos más adelante.</t>
  </si>
  <si>
    <t>Entre el 01/01/20xx al 31/12/20xx</t>
  </si>
  <si>
    <t>A diferencia del Balance, el Estado de Resultado del Ejercicio representa la variación que experimentan</t>
  </si>
  <si>
    <t>las cuentas de ingresos y gastos durante un periodo determinado. Por lo anterior, debe indicarse</t>
  </si>
  <si>
    <t>explícitamente cuál es el período. Por ejemplo, 01/01/20xx al 31/03/20xx; o como aparece en el ejemplo</t>
  </si>
  <si>
    <t>de la estructura entre el 01/01/20xx al 31/12/20xx, esto corresponde a un periodo anual.</t>
  </si>
  <si>
    <t>Este valor es el que está informado en el Balance, precisamente en el Patrimonio en la cuenta "Resultado Ejercicio".</t>
  </si>
  <si>
    <t>E.  Estructura del Estado de Situación Financiera (Balance) y Estado de Resultado del Ejercicio.</t>
  </si>
  <si>
    <t>F.  Análisis de Transacciones Económicas Básicas:</t>
  </si>
  <si>
    <t>F.2. Ciclo de Compras y Ventas de Mercaderías: Control del IVA Crédito Fiscal e IVA Débito Fiscal, así como Control Costo de Mercaderías Vendidas.</t>
  </si>
  <si>
    <t>Inicio de Actividades</t>
  </si>
  <si>
    <t>Las transacciones relacionadas con la iniciación de actividades depende del tipo de empresa que se constituya. A continuación, veremos los tres casos más típicos:</t>
  </si>
  <si>
    <t>La principal característica de este tipo de empresa es que en su conformación solo participa una persona (dueño). El dueño puede aportar dinero en efectivo como así otros tipos de bienes y, también, algunas deudas relacionadas con</t>
  </si>
  <si>
    <t>los activos aportados.</t>
  </si>
  <si>
    <t>El 02 de enero de 2022, el señor Juan Pérez crea una empresa con el siguiente aporte: $1.000.000 en efectivo.</t>
  </si>
  <si>
    <t xml:space="preserve">     Capital</t>
  </si>
  <si>
    <t>Registro contable</t>
  </si>
  <si>
    <t xml:space="preserve"> - Dinero en efectivo</t>
  </si>
  <si>
    <t xml:space="preserve"> - Mercaderías</t>
  </si>
  <si>
    <t xml:space="preserve"> - Notebook</t>
  </si>
  <si>
    <t xml:space="preserve"> - Vehículo</t>
  </si>
  <si>
    <t xml:space="preserve"> - Cuentas por pagar</t>
  </si>
  <si>
    <t>Con los datos anteriores, se determina el inventario de los conceptos aportados, identificando las cuentas de activo, pasivo y patrimonio que se vinculan con el aporte:</t>
  </si>
  <si>
    <t>S</t>
  </si>
  <si>
    <t>Equipos computacionales</t>
  </si>
  <si>
    <t>Cuentas por pagar</t>
  </si>
  <si>
    <t>Total activos aportados</t>
  </si>
  <si>
    <t>Total Pasivos aportados</t>
  </si>
  <si>
    <t>Capital aportado</t>
  </si>
  <si>
    <t>Total Pasivos y Capital</t>
  </si>
  <si>
    <t>Corresponde a la resta entre los activos aportados y los pasivos aportados</t>
  </si>
  <si>
    <t>Inventario aporte señor Pedro Carvajal</t>
  </si>
  <si>
    <t>Vehículo</t>
  </si>
  <si>
    <t xml:space="preserve">     Cuentas por pagar</t>
  </si>
  <si>
    <t>Glosa: Aportes en iniciación de actividades empresa individual.</t>
  </si>
  <si>
    <t>Glosa: Aporte iniciación de actividades empresa individual.</t>
  </si>
  <si>
    <t>A.- Empresa individual</t>
  </si>
  <si>
    <t xml:space="preserve">Ejemplo A.1.: </t>
  </si>
  <si>
    <t>Ejemplo A.2.: El 02 de enero de 2022, el señor Pedro Carvajal crea una empresa con el siguiente aporte:</t>
  </si>
  <si>
    <t>Una vez revisado el instrumental que la Contabilidad utiliza para el registro de las transacciones económicas, nos toca el momento de analizar detalladamente algunas de las principales transacciones económicas a las</t>
  </si>
  <si>
    <t>cuales se afecta una organización. Comenzando con el registro de la iniciación de actividades o constitución de empresa.</t>
  </si>
  <si>
    <t>Tema F2: Análisis de Transacciones Económicas Básicas: Ciclo de Compras y Ventas de Mercaderías</t>
  </si>
  <si>
    <t>A.- Constitución de una empresa individual.</t>
  </si>
  <si>
    <t>B.- Constitución de una sociedad de personas.</t>
  </si>
  <si>
    <t>C.- Constitución de una sociedad anónima.</t>
  </si>
  <si>
    <t>B.- Constitución de una Sociedad de Personas</t>
  </si>
  <si>
    <t>Las sociedades de personas se caracterizan por tener identificados a los socios que la conforman. En terminos prácticos, este tipo de empresa suele estar constituida por personas conocidas entre ellas que mantienen algún</t>
  </si>
  <si>
    <t>vinculo de amistad o parentezco.</t>
  </si>
  <si>
    <t>Las sociedades son constituidas a través de Escritura Pública (documento que posee cierta formalidad y debe ser autorizada ante notario público). En este documento aparece la información, entre otros, del nombre de cada socio;</t>
  </si>
  <si>
    <t>el aporte al cual se compromete; la actividad que realizará la sociedad; así como quienes son sus representantes legales.</t>
  </si>
  <si>
    <t>Los socios pueden realizar su aporte en fechas diferentes a la constitución de la sociedad. Por ello, existen registros contables vinculados que suceden en momentos distintos.</t>
  </si>
  <si>
    <t>Se constituye la sociedad de personas</t>
  </si>
  <si>
    <t>comprometen a aporta $10.000.000 c/u.</t>
  </si>
  <si>
    <t>Alameda Limitada. Dos socios se</t>
  </si>
  <si>
    <t>Cuenta obligada socio 1</t>
  </si>
  <si>
    <t>Cuenta obligada socio 2</t>
  </si>
  <si>
    <t>Las cuentas obligadas socios son cuentas complementarias de patrimonio. Su presentación es</t>
  </si>
  <si>
    <t>la siguiente:</t>
  </si>
  <si>
    <t>Capital pagado</t>
  </si>
  <si>
    <t>Como los socios no han aportado aún, el capital pagado es cero</t>
  </si>
  <si>
    <t>Saldo acreedor</t>
  </si>
  <si>
    <t>Saldo deudor</t>
  </si>
  <si>
    <t>Glosa: Constitución de sociedad de persona Alameda Limitada.</t>
  </si>
  <si>
    <t>de su compromiso inicial</t>
  </si>
  <si>
    <t xml:space="preserve">     Cuenta obligada socio 1</t>
  </si>
  <si>
    <t xml:space="preserve">Glosa: Aporte en efectivo de $4.000.000 del socio 1 </t>
  </si>
  <si>
    <t>Si presentamos nuevamente el patrimonio, este queda de la siguiente forma</t>
  </si>
  <si>
    <t>Patrimonio al 02/01/2022</t>
  </si>
  <si>
    <t>Patrimonio al 15/01/2022</t>
  </si>
  <si>
    <t>El capital pagado equivale al aporte realizado por el socio 1.</t>
  </si>
  <si>
    <t xml:space="preserve">Socio 2 aporta en efectivo los $10.000.000 </t>
  </si>
  <si>
    <t xml:space="preserve">Socio 1 aporta en efectivo $4.000.000 </t>
  </si>
  <si>
    <t xml:space="preserve">     Cuenta obligada socio 2</t>
  </si>
  <si>
    <t>Glosa: Aporte en efectivo del total del compromiso del socio 2</t>
  </si>
  <si>
    <t>Patrimonio al 20/03/2022</t>
  </si>
  <si>
    <t>El capital pagado equivale, ahora, al aporte realizado por el socio 1 más el del socio 2.</t>
  </si>
  <si>
    <t>C.- Constitución de una Sociedad Anónima</t>
  </si>
  <si>
    <t>Las sociedades anónimas se basan en la existencia de acciones que representan parte del capital de la empresa. Estas acciones, en el caso de sociedades anónimas abiertas, son transadas en la bolsa de valores. Por tal motivo, no existe</t>
  </si>
  <si>
    <t>una relación de amistad o parentezco entre los dueños que poseen las acciones, salvo cuando son controladas por grupos familiares.</t>
  </si>
  <si>
    <t xml:space="preserve">Cualquier persona que tiene dinero y quiere invertir en la compra de acciones de empresas que transan en la bols ade valores puede transaformarse en parte de los dueños de la empresa. No obstante, es necesario poseer gran cantidad </t>
  </si>
  <si>
    <t>de acciones para que se pueda ejercer algún tipo de influencia en la empresa.</t>
  </si>
  <si>
    <t xml:space="preserve">En el caso de las sociedades anónimas, los socios son conocidos como accionistas. En el proceso de creación de una sociedad anónima se identifican tres momentos: a) momento de emisión de las acciones; b) momento de suscripción </t>
  </si>
  <si>
    <t>de las acciones por parte de los accionistas (parecido al compromiso de los socios en una sociedad de persona); y por último, c) el pago de las acciones suscritas por los accionistas.</t>
  </si>
  <si>
    <t>Estas tres etapas pueden pasar en momentos distintos o simultaneos. Por ejemplo:</t>
  </si>
  <si>
    <t xml:space="preserve">Se constituye la sociedad anónima </t>
  </si>
  <si>
    <t>Ultra S.A. Se emiten 1.000.000 de acciones</t>
  </si>
  <si>
    <t>a $1.000 cada una</t>
  </si>
  <si>
    <t>Diversos accionistas suscriben el 80% de</t>
  </si>
  <si>
    <t>las acciones emitidas.</t>
  </si>
  <si>
    <t>Registros contables</t>
  </si>
  <si>
    <t>Acciones</t>
  </si>
  <si>
    <t>Glosa: Constitución de sociedad anónima con la emisión de 1.000.000</t>
  </si>
  <si>
    <t>de acciones a $1.000 c/u.</t>
  </si>
  <si>
    <t>La cuenta Acciones es una cuenta complementaria de patrimonio. Su presentación es</t>
  </si>
  <si>
    <t>Como los accionistas aún no suscriben ni pagan el capital pagado es cero</t>
  </si>
  <si>
    <t>Accionista</t>
  </si>
  <si>
    <t xml:space="preserve">     Acciones</t>
  </si>
  <si>
    <t>Glosa: Suscripción del 80% de las acciones emitidas.</t>
  </si>
  <si>
    <t>Accionistas</t>
  </si>
  <si>
    <t>Si presentamos nuevamente el patrimonio, este queda de la siguiente forma. Aquí se</t>
  </si>
  <si>
    <t>aprecia que aparece una nueva cuenta complementaria de patrimonio: Accionista.</t>
  </si>
  <si>
    <t>El capital pagado aún es cero ya que los accionista que suscribieron las acciones no las han</t>
  </si>
  <si>
    <t>pagado.</t>
  </si>
  <si>
    <t xml:space="preserve">     Accionistas</t>
  </si>
  <si>
    <t>accionistas.</t>
  </si>
  <si>
    <t>El capital pagado equivale a lo pagado por los accionistas.</t>
  </si>
  <si>
    <t xml:space="preserve">El 60% de los accionistas que suscribieron </t>
  </si>
  <si>
    <t>Glosa: Se recibe el pago del 60% de las acciones suscritas por los</t>
  </si>
  <si>
    <t>Tema F1: Análisis de Transacciones Económicas Básicas: Constitución de empresa</t>
  </si>
  <si>
    <t>F.1. Constitución de empresa.</t>
  </si>
  <si>
    <t>El ciclo de compras y ventas de mercaderías es uno de los más presentes en las organizaciones. Vamos a dividir en dos a las empresas: las que fabrican y venden sus productos; y las que compran y venden, sin realizar un proceso de</t>
  </si>
  <si>
    <t>transformación de los productos vendidos, como mucho agregan nuevo empaque.</t>
  </si>
  <si>
    <t xml:space="preserve">Las empresas fabricantes poseen una representación especial de sus productos en la contabilidad. En concreto, este tipo de empresas poseen materias primas que transforman con mano de obra de los trabajadores; así como </t>
  </si>
  <si>
    <t>consumos de diversos elementos que son necesarios para la fabricación de los productos.</t>
  </si>
  <si>
    <t>Por ejemplo, si somos una empresa que fabrica sillas, algunos de los conceptos involucrados en la fabricación de cada silla son:</t>
  </si>
  <si>
    <t>Materias primas directa, tales como: madera, tornillos, pintura, relleno para cojines, tela para los cojines, entre otros.</t>
  </si>
  <si>
    <t>Mano de obra directa, es decir, se debe considerar lo que la empresa gasta en los trabajadores que participan directamente en la fbricación de la silla, piense en un artesano si son hechas a mano.</t>
  </si>
  <si>
    <t>Costos indirectos de fabricación (Cif), aquí se incluyen otros elementos indirectos pero necesarios para la fabricación de las sillas. Por ejemplo, el consumo eléctrico, desgaste (depreciación) de las máquinas, entre otros.</t>
  </si>
  <si>
    <t>Para efectos del curso de Fundamentos de Contabilidad, nos centraremos en analizar el caso de empresas no fabricantes, es decir solo comerciante de mercaderías.</t>
  </si>
  <si>
    <t>Principales documentos mercantiles relacionados con el ciclo de compra y ventas</t>
  </si>
  <si>
    <t>Las transacciones relacionadas con el ciclo de compras y ventas de mercaderías se sustentas, entre otros, en los siguientes documentos mercantiles:</t>
  </si>
  <si>
    <t xml:space="preserve"> - Factura</t>
  </si>
  <si>
    <t xml:space="preserve"> - Nota de Crédito</t>
  </si>
  <si>
    <t xml:space="preserve"> - Nota de Débito</t>
  </si>
  <si>
    <t>Estos documentos se utilizan de la siguiente forma:</t>
  </si>
  <si>
    <t>Tipo de Documento</t>
  </si>
  <si>
    <t>Comprador</t>
  </si>
  <si>
    <t>Vendedor</t>
  </si>
  <si>
    <t>Factura</t>
  </si>
  <si>
    <t>Emitida</t>
  </si>
  <si>
    <t>Recibida</t>
  </si>
  <si>
    <t>Aumento de Ventas</t>
  </si>
  <si>
    <t>Aumento de Compras</t>
  </si>
  <si>
    <t>Nota de Crédito</t>
  </si>
  <si>
    <t>Disminución de Compras</t>
  </si>
  <si>
    <t>Disminución de IVA CF</t>
  </si>
  <si>
    <t>Aumento de IVA CF</t>
  </si>
  <si>
    <t>Aumento de IVA DF</t>
  </si>
  <si>
    <t>Disminución de IVA DF</t>
  </si>
  <si>
    <t>Disminución de Ventas</t>
  </si>
  <si>
    <t>Nota de Débito</t>
  </si>
  <si>
    <t>Tanto la Factura, como la Nota de Crédito y la Nota de Débito es un único documento, depende si en la transacción</t>
  </si>
  <si>
    <t>la empresa opera como Comprador o como Vendedor para ver los efectos.</t>
  </si>
  <si>
    <t>La Factura se vincula con las compras y ventas de mercaderías. Para quien vende será una factura de venta y para</t>
  </si>
  <si>
    <t>quien recibe la mercadería será una factuar de compra. Pero recordar solo existe el documento llamado Factura.</t>
  </si>
  <si>
    <t xml:space="preserve">Las Notas de Créditos se utilizan en las devoluciones de mercaderías, por ello representan diminuciones de las compras </t>
  </si>
  <si>
    <t>y disminuciones de las ventas. Recordar que si alguien vende, otro compra.</t>
  </si>
  <si>
    <t>Las Notas de débitos se utilizan para aumentar el valor de la venta inicial (factura) debido a circunstancias futuras. Por ejemplo</t>
  </si>
  <si>
    <t>cobro de intereses por pago a crédito.</t>
  </si>
  <si>
    <t>Ciclo de Compras de Mercaderías</t>
  </si>
  <si>
    <t xml:space="preserve">Uno de los conceptos relevantes en el ciclo de compras de las mercaderías es determinar su costo inicial. No siempre el costo de lo pagado al proveedor equivale al costo inicial de las mercaderías. Por ejemplo, costos por los fletes necesarios </t>
  </si>
  <si>
    <t>para disponer de los productos en las bodegas de la empresa compradora. Algo similar ocurre, cuando las mercaderías son compradas en el extranjero (importación). En este caso, el costo de las mercaderías debe incluir los costos necesarios</t>
  </si>
  <si>
    <t>para que los productos lleguen a Chile.</t>
  </si>
  <si>
    <t>En cursos posteriores, aprenderán los sistemas de costeos de las mercaderías y de los productos fabricados. Ahora nos centraremos en mercaderías cuyo costo inicial equivale al costo de compra que se informa en la factura del proveedor.</t>
  </si>
  <si>
    <t>$1.000 más IVA c/u. según factura 125</t>
  </si>
  <si>
    <t>proveedor Comercial Muñoz Ltda.</t>
  </si>
  <si>
    <t>$1.050 más IVA c/u. según factura 571</t>
  </si>
  <si>
    <t>proveedor Comercial Santiago S.A.</t>
  </si>
  <si>
    <t>compra de 300 artículos "A" por</t>
  </si>
  <si>
    <t>compra de 200 artículos "A" por</t>
  </si>
  <si>
    <t>compra de 100 artículos "A" por</t>
  </si>
  <si>
    <t>$1.080 más IVA c/u. según factura 885</t>
  </si>
  <si>
    <t>proveedor Comercial Lota Ltda.</t>
  </si>
  <si>
    <t xml:space="preserve">El problema que se debe solucionar es cómo controlar las compras de mercaderías que se realizan a distintos proveedores o en momentos diferentes. Producto de lo anterior, se produce que un mismo producto o artículo posee diferentes </t>
  </si>
  <si>
    <t>costos de entrada a la empresa. Por ejemplo:</t>
  </si>
  <si>
    <t>Se paga la factura con efectivo</t>
  </si>
  <si>
    <t>La factura queda pendiente de pago</t>
  </si>
  <si>
    <t>Se paga la factura con cheque al día</t>
  </si>
  <si>
    <t>IVA Crédito Fiscal</t>
  </si>
  <si>
    <t xml:space="preserve">     Proveedores</t>
  </si>
  <si>
    <t>Glosa: Pago factura 125 Comercial Muñoz Ltda. con cheque al día.</t>
  </si>
  <si>
    <t>Glosa: Pago factura 571 Comercial Santiago S.A. con efectivo.</t>
  </si>
  <si>
    <t>Glosa: Devengo compra mercadería Comercial Lota Ltda. según</t>
  </si>
  <si>
    <t>factura 885.</t>
  </si>
  <si>
    <t>Registro Contable 1 y 2</t>
  </si>
  <si>
    <t>Registro Contable 3 y 4</t>
  </si>
  <si>
    <t>Registro Contable 5</t>
  </si>
  <si>
    <t>Estructura del Libro de Compras</t>
  </si>
  <si>
    <t>Documento</t>
  </si>
  <si>
    <t>Detalle</t>
  </si>
  <si>
    <t>Rut</t>
  </si>
  <si>
    <t>Neto</t>
  </si>
  <si>
    <t>IVA</t>
  </si>
  <si>
    <t>Total</t>
  </si>
  <si>
    <t>Fact. 125</t>
  </si>
  <si>
    <t>Fact. 571</t>
  </si>
  <si>
    <t>Fact. 885</t>
  </si>
  <si>
    <t>Comercial Muñoz Ltda.</t>
  </si>
  <si>
    <t>Comercial Santiago S.A.</t>
  </si>
  <si>
    <t>Comercial Lota Ltda.</t>
  </si>
  <si>
    <t>xx.xxx.xxx-x</t>
  </si>
  <si>
    <t>Totales</t>
  </si>
  <si>
    <t>Libro de Compras</t>
  </si>
  <si>
    <t>Mes: Enero de 2022</t>
  </si>
  <si>
    <t>El Libro de Compras permite controlar el IVA Crédito Fiscal (CF), es un Libro solicitado por el SII frente a fiscalizaciones relacionadas</t>
  </si>
  <si>
    <t>con el Impuesto al Valor Agregado (IVA).</t>
  </si>
  <si>
    <t>Estructura Tarjeta de Control de Inventario</t>
  </si>
  <si>
    <t xml:space="preserve"> - Tarjeta de Control Inventario</t>
  </si>
  <si>
    <t xml:space="preserve"> - Libro de Compras</t>
  </si>
  <si>
    <t>La finalidad de la Tarjeta de Control de Inventario es poder determinar el costo de los productos que poseen diferentes valores de</t>
  </si>
  <si>
    <t>compra. Existen dos métodos para controlar el costo de los inventarios:</t>
  </si>
  <si>
    <t xml:space="preserve"> - FIFO (First In First Out), es decir, Primer en entrar Primero en Salir.</t>
  </si>
  <si>
    <t xml:space="preserve"> - PMP (Precio Medio Ponderado), es un valor promedio de los productos comprados.</t>
  </si>
  <si>
    <t>Unitario</t>
  </si>
  <si>
    <t>Entrada</t>
  </si>
  <si>
    <t>Salida</t>
  </si>
  <si>
    <t>Saldo</t>
  </si>
  <si>
    <t>Unidades</t>
  </si>
  <si>
    <t>Valores</t>
  </si>
  <si>
    <t>Control</t>
  </si>
  <si>
    <t>PMP</t>
  </si>
  <si>
    <t>El esquema de Control es el siguiente, utilizando PMP:</t>
  </si>
  <si>
    <t>Compra Comercial Muñoz</t>
  </si>
  <si>
    <t>Compra Comercial Santiago</t>
  </si>
  <si>
    <t>Compra Comercial Lota</t>
  </si>
  <si>
    <t>Este valor debe cuadrar con el saldo deudor</t>
  </si>
  <si>
    <t>de la cuenta Mercaderías</t>
  </si>
  <si>
    <t>Mercadería</t>
  </si>
  <si>
    <t>Correlativo 5</t>
  </si>
  <si>
    <t>En promedio el artículo "A"</t>
  </si>
  <si>
    <t>tiene un costo de $1.057.</t>
  </si>
  <si>
    <t>Se debe considerar el valor neto unitario</t>
  </si>
  <si>
    <t>Es decir, valor sin IVA</t>
  </si>
  <si>
    <t>según factura 571.</t>
  </si>
  <si>
    <t xml:space="preserve">Glosa: Devengo compra mercadería Comercial Santiago S.A. </t>
  </si>
  <si>
    <t>según factura 125.</t>
  </si>
  <si>
    <t xml:space="preserve">Glosa: Devengo compra mercadería Comercial Muñoz Ltda. </t>
  </si>
  <si>
    <t>Tarjeta Control: Artículo "A"</t>
  </si>
  <si>
    <t>Ciclo de Ventas de Mercaderías</t>
  </si>
  <si>
    <t>Al igual que el proceso de compra, el ciclo de ventas de mercaderías es una de las principales y recurrentes transacciones realizadas por las organizaciones. En terminos contables, en general, se aprecian tres posibles registros contables que se vinculan a un proceso</t>
  </si>
  <si>
    <t xml:space="preserve">normal de ventas: </t>
  </si>
  <si>
    <t xml:space="preserve"> - Reconocimiento del ingreso por la venta</t>
  </si>
  <si>
    <t xml:space="preserve"> - Reconocimiento del costo asociado a la venta</t>
  </si>
  <si>
    <t xml:space="preserve"> - Reconocimiento del pago del cliente.</t>
  </si>
  <si>
    <t>Al menos, en el registro de una venta, se realizarán los dos primeros reconocimiento. Pudiendo quedar pendiente la cancelación por parte del cliente.</t>
  </si>
  <si>
    <t>Siguiendo con el ejemplo utilizado en el ciclo de compras de mercaderías, agregaremos dos ventas posterior a la ultima compra de mercaderías</t>
  </si>
  <si>
    <t>Venta de 150 artículos "A". El precio de</t>
  </si>
  <si>
    <t>venta unitario es el costo más 60% de</t>
  </si>
  <si>
    <t>cancela con cheque al dia</t>
  </si>
  <si>
    <t>Registros Contables 1, 2 y 3</t>
  </si>
  <si>
    <t xml:space="preserve">     Ingresos por Venta</t>
  </si>
  <si>
    <t xml:space="preserve">     IVA Débito Fiscal</t>
  </si>
  <si>
    <t>Glosa: Devengo de la venta realizada según Fact 25.</t>
  </si>
  <si>
    <t>Las transacciones de VENTA implican, entre otros, dos mecanismos de control predefinidos:</t>
  </si>
  <si>
    <t>Las transacciones de COMPRA implican, entre otros, dos mecanismos de control predefinidos:</t>
  </si>
  <si>
    <t xml:space="preserve"> - Libro de Ventas</t>
  </si>
  <si>
    <t>Libro de Ventas</t>
  </si>
  <si>
    <t>recargo. Se emite factura 25 a Casa S.A</t>
  </si>
  <si>
    <t>Fact. 25</t>
  </si>
  <si>
    <t>Casa S.A.</t>
  </si>
  <si>
    <t>Costo de Venta</t>
  </si>
  <si>
    <t>Venta Casa S.A.</t>
  </si>
  <si>
    <t>Valor Compra</t>
  </si>
  <si>
    <t>Equivale al costo de la venta. Se determina:</t>
  </si>
  <si>
    <t>Unidades salida x Control PMP</t>
  </si>
  <si>
    <t>Ejemplo 150 x 1.057 = 158.500</t>
  </si>
  <si>
    <t>Costo de ventas</t>
  </si>
  <si>
    <t xml:space="preserve">     Mercaderías</t>
  </si>
  <si>
    <t>Viene de la Tarjeta de Existencia de más abajo</t>
  </si>
  <si>
    <t xml:space="preserve">     Clientes</t>
  </si>
  <si>
    <t>Glosa: Cancelación fact. 25  con cheque al día.</t>
  </si>
  <si>
    <t>Glosa: Por el costo de las mercaderías vendidas según Fact. 25.</t>
  </si>
  <si>
    <t>La venta se hace a crédito simple</t>
  </si>
  <si>
    <t>Registros Contables 4 y 5</t>
  </si>
  <si>
    <t>Fact. 26</t>
  </si>
  <si>
    <t>recargo. Se emite factura 26 a Luna S.A</t>
  </si>
  <si>
    <t>Luna S.A.</t>
  </si>
  <si>
    <t>Venta Luna S.A.</t>
  </si>
  <si>
    <t>Venta de 350 artículos "A". El precio de</t>
  </si>
  <si>
    <t>Compra</t>
  </si>
  <si>
    <t>Costo venta</t>
  </si>
  <si>
    <t>Significa que quedan 100 artículos "A" en bodega</t>
  </si>
  <si>
    <t>Ya registrados contablemente en el proceso de compras</t>
  </si>
  <si>
    <t>Regularización IVA Débito Fiscal vs. IVA Crédito Fiscal</t>
  </si>
  <si>
    <t>Al termino de cada mes, las organizaciones deben realizar una regularización de las cuentas relacionadas con el IVA (Débito y Crédito). De esta forma, determinarán si producto de las transacciones de compra y venta, deben pagar IVA o existe un remanente IVA para ser</t>
  </si>
  <si>
    <t xml:space="preserve">IVA Débito Fiscal </t>
  </si>
  <si>
    <t>=</t>
  </si>
  <si>
    <t>No hay pago ni remanente mes siguiente</t>
  </si>
  <si>
    <t>&gt;</t>
  </si>
  <si>
    <t>utilizado en el mes siguiente.  Lo anterior, depende de la siguinete relación en los saldos de las cuentas:</t>
  </si>
  <si>
    <t>&lt;</t>
  </si>
  <si>
    <t xml:space="preserve">En la actualidad, las empresas que a fin de cada mes determinan que deben pagar IVA, esto lo deben hacer dentro de los 20 días del mes siguiente. Por ejemplo, si los calculos se refieren al Libro de Compra y Ventas de enero, entonces tienen hasta el 20 de febrero </t>
  </si>
  <si>
    <t>para pagar el IVA. Este pago se realiza a la Contraloría General de la República a través de un formulario denominado F29.</t>
  </si>
  <si>
    <t>Veamos que resulto de las transacciones de venta y compra que vimos anteriormente. Para ello, necesitamos la información de los Libros de Venta y de Compra. Por lo anterior, traemos dicha información:</t>
  </si>
  <si>
    <t>Regularización IVA mes de enero 2022</t>
  </si>
  <si>
    <t>Saldo IVA Débito Fiscal</t>
  </si>
  <si>
    <t>(menos)</t>
  </si>
  <si>
    <t>Saldo IVA Crédito Fiscal</t>
  </si>
  <si>
    <t>IVA a pagar</t>
  </si>
  <si>
    <t>IVA Débito Fiscal</t>
  </si>
  <si>
    <t xml:space="preserve">     IVA Crédito Fiscal</t>
  </si>
  <si>
    <t xml:space="preserve">     IVA por pagar</t>
  </si>
  <si>
    <t>Glosa: Regularización IVA mes de enero 2022.</t>
  </si>
  <si>
    <t>Luego de este registro contable, las cuenta IVA Débito Fiscal e IVA Crédito Fiscal están saldadas, apareciendo una nueva cuenta de pasivo denominada IVA por pagar con saldo acreedor de $40.153</t>
  </si>
  <si>
    <t>Si consideramos que la empresa cancela el IVA por pagar el día 15 de febrero de 2022 con transferencia bancaria, su registro será:</t>
  </si>
  <si>
    <t>IVA por pagar</t>
  </si>
  <si>
    <t xml:space="preserve">Glosa: Pago IVA mes de enro 2022 Formulario 29 con </t>
  </si>
  <si>
    <t>transferencia bancaria.</t>
  </si>
  <si>
    <t xml:space="preserve">En el Libro Compra van todas las </t>
  </si>
  <si>
    <t xml:space="preserve">compras con factura, sean de </t>
  </si>
  <si>
    <t>mercaderías o de otro tipo</t>
  </si>
  <si>
    <t>Existe IVA a pagar (cuenta de pasivo)</t>
  </si>
  <si>
    <t>Existe IVA remanente mes siguiente (cuenta de activo)</t>
  </si>
  <si>
    <t>5. Plan de Cuenta y Manual de Cuenta</t>
  </si>
  <si>
    <t>El Plan de Cuentas corresponde al listado de cuentas que la organización utilizará en sus registros contables. Se deben clasificar en función de los cinco elementos mencionados por el Marco Conceptual, es decir, Activo, Pasivo, Patrimonio, Ingreso y Gasto. Tal como se</t>
  </si>
  <si>
    <t>mencionaron algunos ejemplos anteriores. En la práctica, suelen tener una mayor clasificación dependiendo de la estructura de los estados financieros (en particular del Balance y Estado de Resultados).</t>
  </si>
  <si>
    <t>Por ejemplo, a continuación se presenta una clasificación de seis niveles para un Plan de Cuentas:</t>
  </si>
  <si>
    <t>Nivel</t>
  </si>
  <si>
    <t xml:space="preserve">Cuentas </t>
  </si>
  <si>
    <t>Activo</t>
  </si>
  <si>
    <t>Activo Corriente</t>
  </si>
  <si>
    <t>Efectivo y Equivalente al Efectivo</t>
  </si>
  <si>
    <t xml:space="preserve">Efectivo  </t>
  </si>
  <si>
    <t>Cuenta Corriente Banco Santander</t>
  </si>
  <si>
    <t>Niveles de agrupación</t>
  </si>
  <si>
    <t>Cuenta imputable, es decir se utiliza en los registros contables (recibe cargos y abonos).</t>
  </si>
  <si>
    <t>Por su lado, el Manual de Cuenta indica el uso de las respectivas cuentas del Plan. Indicando, entre otros,  en que casos se carga y abono la cuenta.</t>
  </si>
  <si>
    <t>En el siguiente enlace puedes descargar una propuesta de Manua de Cuentas creado por el SII para empresas micro, pequeñas y medianas:</t>
  </si>
  <si>
    <t xml:space="preserve">https://www.observatorioifrs.cl/wp-content/uploads/2022/04/Manual-de-Cuentas-Empresa-Pyme-SII.pdf </t>
  </si>
  <si>
    <t>Aún cuando no está actualizado a criterios de las Normas IFRS/NIIF, sirve para conocer su estructura típica.</t>
  </si>
  <si>
    <t>Ejemplo de Manual de Cuenta para "Banco"</t>
  </si>
  <si>
    <t>https://www.observatorioifrs.cl/wp-content/uploads/2022/04/Unidad-V-Aplicacion-de-Registros-Contables.pdf</t>
  </si>
  <si>
    <t>Descarga material</t>
  </si>
  <si>
    <r>
      <rPr>
        <b/>
        <sz val="11"/>
        <color rgb="FFFF0000"/>
        <rFont val="Calibri"/>
        <family val="2"/>
        <scheme val="minor"/>
      </rPr>
      <t>Importante</t>
    </r>
    <r>
      <rPr>
        <sz val="11"/>
        <color theme="1"/>
        <rFont val="Calibri"/>
        <family val="2"/>
        <scheme val="minor"/>
      </rPr>
      <t xml:space="preserve">
Revisa en el apunte "Aplicación de Registros Contables", del Profesor Aladino Veas,
el caso de la Tarjeta de Inventario a FIFO</t>
    </r>
  </si>
  <si>
    <t>https://www.observatorioifrs.cl/wp-content/uploads/2022/04/Unidad-IV-Compras-y-Ventas-con-IVA.pdf</t>
  </si>
  <si>
    <t>Descargar material</t>
  </si>
  <si>
    <t xml:space="preserve">https://www.observatorioifrs.cl/wp-content/uploads/2022/04/Unidad-III-Registros-Contables.pdf </t>
  </si>
  <si>
    <r>
      <rPr>
        <b/>
        <sz val="11"/>
        <color rgb="FFFF0000"/>
        <rFont val="Calibri"/>
        <family val="2"/>
        <scheme val="minor"/>
      </rPr>
      <t>Importante</t>
    </r>
    <r>
      <rPr>
        <sz val="11"/>
        <color theme="1"/>
        <rFont val="Calibri"/>
        <family val="2"/>
        <scheme val="minor"/>
      </rPr>
      <t xml:space="preserve">
Revisa el Material "Proceso Contable", del profesor Aladino Veas, para ver más ejemplos del uso de las Cuentas.</t>
    </r>
  </si>
  <si>
    <t>https://www.observatorioifrs.cl/wp-content/uploads/2022/03/Unidad-II-El-Proceso-Contable.pdf</t>
  </si>
  <si>
    <r>
      <rPr>
        <b/>
        <sz val="11"/>
        <color rgb="FFFF0000"/>
        <rFont val="Calibri"/>
        <family val="2"/>
        <scheme val="minor"/>
      </rPr>
      <t>Importante</t>
    </r>
    <r>
      <rPr>
        <sz val="11"/>
        <color theme="1"/>
        <rFont val="Calibri"/>
        <family val="2"/>
        <scheme val="minor"/>
      </rPr>
      <t xml:space="preserve">
Revisa el Material "Registros Contables", del profesor Aladino Veas, para ver más ejemplos de Libro Diario y Libro Mayor. </t>
    </r>
  </si>
  <si>
    <r>
      <rPr>
        <b/>
        <sz val="11"/>
        <color rgb="FFFF0000"/>
        <rFont val="Calibri"/>
        <family val="2"/>
        <scheme val="minor"/>
      </rPr>
      <t>Importante</t>
    </r>
    <r>
      <rPr>
        <sz val="11"/>
        <color theme="1"/>
        <rFont val="Calibri"/>
        <family val="2"/>
        <scheme val="minor"/>
      </rPr>
      <t xml:space="preserve">
Revisa el Material "Registros Contables", del profesor Aladino Veas, para ver más ejemplos del uso del Balance de Comprobación y Saldos.</t>
    </r>
  </si>
  <si>
    <t>las acciones, pagan con transferencia bancaria</t>
  </si>
  <si>
    <r>
      <rPr>
        <b/>
        <sz val="11"/>
        <color rgb="FFFF0000"/>
        <rFont val="Calibri"/>
        <family val="2"/>
        <scheme val="minor"/>
      </rPr>
      <t>Importante</t>
    </r>
    <r>
      <rPr>
        <sz val="11"/>
        <color theme="1"/>
        <rFont val="Calibri"/>
        <family val="2"/>
        <scheme val="minor"/>
      </rPr>
      <t xml:space="preserve">
Revisa el material "Compras y Ventas con IVA", del profesor Aladino Veas, para ver más ejemplos sobre IVA</t>
    </r>
  </si>
  <si>
    <t>Cuenta saldada</t>
  </si>
  <si>
    <t>Pedagógicamente el Libro Mayor suele representarse como esquemas T de cada Cuenta Contable. No obstante, los sistemas computacionales proporcionan un detalle diferente en su estructura, pero que, también, muestra el saldo de cada</t>
  </si>
  <si>
    <t>Representación pedagógica de un Libro Mayor en base a cuentas T:</t>
  </si>
  <si>
    <t>4.5. Ingresos por siniestros asegurados</t>
  </si>
  <si>
    <t>F.3. Inventario adquirido</t>
  </si>
  <si>
    <t>En este sentido, debemos tener presente que hay dos momentos en la forma indicada para medir los inventarios:</t>
  </si>
  <si>
    <t>1. Al momento de incorporar los inventarios a la empresa (costo).</t>
  </si>
  <si>
    <t>Reconocimiento inicial al costo</t>
  </si>
  <si>
    <t>Comparación entre Costo y Valor Neto Realizable</t>
  </si>
  <si>
    <t>Desarrollemos algunos ejemplos de reconocimiento inicial de inventarios adquiridos</t>
  </si>
  <si>
    <t>CASO 1</t>
  </si>
  <si>
    <t>Una empresa dedicada a la comercialización de productos electrónicos compra a un representante nacional los siguientes productos:</t>
  </si>
  <si>
    <t>a) 20 Equipo electrónico modelo 1 a $ 55.000</t>
  </si>
  <si>
    <t>b) 15 Equipo electrónico modelo 2 a $ 85.000</t>
  </si>
  <si>
    <t>c) 35 Equipo electrónico modelo 3 a $ 90.000</t>
  </si>
  <si>
    <t>Los valores son más IVA. El proveedor otorga un crédito simple a 30 días.</t>
  </si>
  <si>
    <t>Desarrollo</t>
  </si>
  <si>
    <t>Cantidad</t>
  </si>
  <si>
    <t>Valor Unitario</t>
  </si>
  <si>
    <t>¿cuál es la unidad de cuenta?</t>
  </si>
  <si>
    <t>Equipo electrónico 1</t>
  </si>
  <si>
    <t>Equipo electrónico 2</t>
  </si>
  <si>
    <t>Equipo electrónico 3</t>
  </si>
  <si>
    <t>Activo Corrientes</t>
  </si>
  <si>
    <t>Valor neto</t>
  </si>
  <si>
    <t>Inventarios</t>
  </si>
  <si>
    <t>Control (Tarjeta de inventario)</t>
  </si>
  <si>
    <t>IVA 19%</t>
  </si>
  <si>
    <t>Inventarios nacionales</t>
  </si>
  <si>
    <t>Equipo electrónico modelo 1</t>
  </si>
  <si>
    <t>Valor total</t>
  </si>
  <si>
    <t>Equipos electrónicos</t>
  </si>
  <si>
    <t>Equipo electrónico modelo 2</t>
  </si>
  <si>
    <t>Equipo electrónico modelo 3</t>
  </si>
  <si>
    <t>IVA CF</t>
  </si>
  <si>
    <t xml:space="preserve">     Proveedores nacionales</t>
  </si>
  <si>
    <t>según fact. N° xxxx del proveedor xxxx.</t>
  </si>
  <si>
    <t>CASO 2</t>
  </si>
  <si>
    <t>Los valores son más IVA. Por el pago contado se accede a un 10% de descuento. Por ello, se realiza transferencia bancaria.</t>
  </si>
  <si>
    <t>Decuento</t>
  </si>
  <si>
    <t>V. Unit c/des</t>
  </si>
  <si>
    <t>Proveedores nacionales</t>
  </si>
  <si>
    <t>xxxx a través de tranferencia del banco xxx</t>
  </si>
  <si>
    <t>CASO 3</t>
  </si>
  <si>
    <t>Adicionalmente, se cancela un flete (empresa Transportes del Sur) por el traslado de los equipos desde la bodega del proveedor hasta la bodega de la empresa.</t>
  </si>
  <si>
    <t>El costo del flete asciende a $120.000 más IVA.</t>
  </si>
  <si>
    <t>Flete</t>
  </si>
  <si>
    <t>Total c/flete</t>
  </si>
  <si>
    <t>V. unit c/ flete</t>
  </si>
  <si>
    <t>(20 x $56.195)</t>
  </si>
  <si>
    <t>(15 x $86.846)</t>
  </si>
  <si>
    <t>(35 x $91.955)</t>
  </si>
  <si>
    <t>Tema F3: Análisis de Transacciones Económicas Básicas: Inventarios Adquiridos</t>
  </si>
  <si>
    <t>El párrafo 9 de NIC 2 "Inventarios" hace referencia al modelo de medición de los inventarios. En particular, indica que los inventarios se medirán al costo o al valor neto realizable, segùn cual sea menor.</t>
  </si>
  <si>
    <t>2. Al momento de confeccionar los estados financieros, se debe comparar el costo de los inventarios con su respectivo valor neto realizable.</t>
  </si>
  <si>
    <t>El costo de los inventarios se extrae desde la propia contabilidad. Mientras que el valor neto realizable es un valor extra contable, es decir, no es un valor que se extrae de la contabilidad.</t>
  </si>
  <si>
    <t>Para determinar el valor neto realizable se considera el precio de venta que la empresa tiene para su inventario (lista de precio) menos los costos relacionados con el esfuerzo dee hacer la venta. Ejemplo de esto ùltimo son las comisiones</t>
  </si>
  <si>
    <t>por ventas y fletes por traslado.</t>
  </si>
  <si>
    <t>cierre contable</t>
  </si>
  <si>
    <t>Glosa: Compra de inventario equipos electrónicos</t>
  </si>
  <si>
    <t>Glosa: Por el pago de la fact. N° xxxx del proveedor</t>
  </si>
  <si>
    <t>Glosa: Por el flete de los invetarios comprados a proveedor xxx</t>
  </si>
  <si>
    <r>
      <t xml:space="preserve">De aquí se desprenden los </t>
    </r>
    <r>
      <rPr>
        <b/>
        <sz val="11"/>
        <color rgb="FFFF0000"/>
        <rFont val="Calibri"/>
        <family val="2"/>
        <scheme val="minor"/>
      </rPr>
      <t>componentes el costo:</t>
    </r>
  </si>
  <si>
    <t>(+) Precio de compra</t>
  </si>
  <si>
    <t>(+) Aranceles de importación</t>
  </si>
  <si>
    <t>(+) Otros impuestos no recuperables</t>
  </si>
  <si>
    <t>(+) Transporte</t>
  </si>
  <si>
    <t>(+) Logistica (manejo)</t>
  </si>
  <si>
    <t>(+) Otros costos directamente atribuibles a la adquisición</t>
  </si>
  <si>
    <t>(-) Descuentos, rebajas y otras patidas similares se deben deducir</t>
  </si>
  <si>
    <t>Se determina de forma proporcional</t>
  </si>
  <si>
    <t>ejemplo 120.000 x (1.100.000/5.525.000) = 23.891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</si>
</sst>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_-;\-&quot;$&quot;\ * #,##0_-;_-&quot;$&quot;\ * &quot;-&quot;_-;_-@_-"/>
    <numFmt numFmtId="165" formatCode="_-* #,##0.00_-;\-* #,##0.00_-;_-* &quot;-&quot;??_-;_-@_-"/>
    <numFmt numFmtId="166" formatCode="_-* #,##0_-;\-* #,##0_-;_-* &quot;-&quot;??_-;_-@_-"/>
  </numFmts>
  <fonts count="14" x14ac:knownFonts="1">
    <font>
      <sz val="11"/>
      <color theme="1"/>
      <name val="Calibri"/>
      <family val="2"/>
      <scheme val="minor"/>
    </font>
    <font>
      <b/>
      <sz val="16"/>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font>
    <font>
      <sz val="11"/>
      <color theme="1"/>
      <name val="Bookman Old Style"/>
      <family val="1"/>
    </font>
    <font>
      <b/>
      <sz val="11"/>
      <color rgb="FFFF0000"/>
      <name val="Calibri"/>
      <family val="2"/>
      <scheme val="minor"/>
    </font>
    <font>
      <sz val="11"/>
      <name val="Calibri"/>
      <family val="2"/>
      <scheme val="minor"/>
    </font>
    <font>
      <sz val="11"/>
      <color rgb="FFFF0000"/>
      <name val="Calibri"/>
      <family val="2"/>
      <scheme val="minor"/>
    </font>
    <font>
      <sz val="10"/>
      <color theme="1"/>
      <name val="Calibri"/>
      <family val="2"/>
      <scheme val="minor"/>
    </font>
    <font>
      <u/>
      <sz val="11"/>
      <color theme="10"/>
      <name val="Calibri"/>
      <family val="2"/>
      <scheme val="minor"/>
    </font>
    <font>
      <u/>
      <sz val="8"/>
      <color theme="10"/>
      <name val="Calibri"/>
      <family val="2"/>
      <scheme val="minor"/>
    </font>
    <font>
      <sz val="9"/>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auto="1"/>
      </left>
      <right/>
      <top/>
      <bottom style="thin">
        <color auto="1"/>
      </bottom>
      <diagonal/>
    </border>
  </borders>
  <cellStyleXfs count="3">
    <xf numFmtId="0" fontId="0" fillId="0" borderId="0"/>
    <xf numFmtId="165" fontId="2" fillId="0" borderId="0" applyFont="0" applyFill="0" applyBorder="0" applyAlignment="0" applyProtection="0"/>
    <xf numFmtId="0" fontId="11" fillId="0" borderId="0" applyNumberFormat="0" applyFill="0" applyBorder="0" applyAlignment="0" applyProtection="0"/>
  </cellStyleXfs>
  <cellXfs count="169">
    <xf numFmtId="0" fontId="0" fillId="0" borderId="0" xfId="0"/>
    <xf numFmtId="0" fontId="1" fillId="0" borderId="0" xfId="0" applyFont="1"/>
    <xf numFmtId="0" fontId="0" fillId="0" borderId="0" xfId="0" applyAlignment="1">
      <alignment horizontal="left" indent="2"/>
    </xf>
    <xf numFmtId="0" fontId="3" fillId="0" borderId="0" xfId="0" applyFont="1"/>
    <xf numFmtId="0" fontId="4" fillId="0" borderId="0" xfId="0" applyFont="1"/>
    <xf numFmtId="0" fontId="0" fillId="0" borderId="1" xfId="0" applyBorder="1"/>
    <xf numFmtId="0" fontId="0" fillId="0" borderId="1" xfId="0" applyBorder="1" applyAlignment="1">
      <alignment horizontal="right"/>
    </xf>
    <xf numFmtId="0" fontId="0" fillId="0" borderId="2" xfId="0" applyBorder="1"/>
    <xf numFmtId="0" fontId="0" fillId="0" borderId="3" xfId="0" applyBorder="1"/>
    <xf numFmtId="0" fontId="0" fillId="0" borderId="4" xfId="0" applyBorder="1"/>
    <xf numFmtId="0" fontId="6" fillId="0" borderId="0" xfId="0" applyFont="1"/>
    <xf numFmtId="166" fontId="0" fillId="0" borderId="0" xfId="1" applyNumberFormat="1" applyFont="1"/>
    <xf numFmtId="0" fontId="3" fillId="0" borderId="0" xfId="0" applyFont="1" applyAlignment="1">
      <alignment horizontal="right"/>
    </xf>
    <xf numFmtId="0" fontId="7" fillId="0" borderId="0" xfId="0" applyFont="1"/>
    <xf numFmtId="164" fontId="0" fillId="0" borderId="0" xfId="0" applyNumberFormat="1"/>
    <xf numFmtId="164" fontId="0" fillId="0" borderId="1" xfId="1" applyNumberFormat="1" applyFont="1" applyBorder="1"/>
    <xf numFmtId="164" fontId="0" fillId="0" borderId="4" xfId="1" applyNumberFormat="1" applyFont="1" applyBorder="1"/>
    <xf numFmtId="164" fontId="0" fillId="0" borderId="0" xfId="1" applyNumberFormat="1" applyFont="1"/>
    <xf numFmtId="164" fontId="0" fillId="0" borderId="3" xfId="1" applyNumberFormat="1" applyFont="1" applyBorder="1"/>
    <xf numFmtId="164" fontId="3" fillId="0" borderId="0" xfId="1" applyNumberFormat="1" applyFont="1"/>
    <xf numFmtId="164" fontId="3" fillId="0" borderId="3" xfId="1" applyNumberFormat="1" applyFont="1" applyBorder="1"/>
    <xf numFmtId="0" fontId="0" fillId="3" borderId="0" xfId="0" applyFill="1"/>
    <xf numFmtId="0" fontId="0" fillId="4" borderId="0" xfId="0" applyFill="1"/>
    <xf numFmtId="0" fontId="0" fillId="0" borderId="8" xfId="0" applyBorder="1"/>
    <xf numFmtId="0" fontId="0" fillId="0" borderId="11" xfId="0" applyBorder="1"/>
    <xf numFmtId="0" fontId="3" fillId="0" borderId="11" xfId="0" applyFont="1" applyBorder="1" applyAlignment="1">
      <alignment horizontal="center"/>
    </xf>
    <xf numFmtId="3" fontId="0" fillId="0" borderId="8" xfId="0" applyNumberFormat="1" applyBorder="1"/>
    <xf numFmtId="3" fontId="0" fillId="0" borderId="11" xfId="0" applyNumberFormat="1" applyBorder="1"/>
    <xf numFmtId="0" fontId="0" fillId="0" borderId="0" xfId="0" applyAlignment="1">
      <alignment horizontal="center"/>
    </xf>
    <xf numFmtId="0" fontId="0" fillId="0" borderId="2" xfId="0" applyBorder="1" applyAlignment="1">
      <alignment horizontal="center"/>
    </xf>
    <xf numFmtId="0" fontId="0" fillId="0" borderId="12" xfId="0" applyBorder="1" applyAlignment="1">
      <alignment horizontal="center"/>
    </xf>
    <xf numFmtId="0" fontId="0" fillId="0" borderId="10" xfId="0" applyBorder="1" applyAlignment="1">
      <alignment horizontal="center"/>
    </xf>
    <xf numFmtId="0" fontId="0" fillId="0" borderId="0" xfId="0" applyAlignment="1">
      <alignment horizontal="left" indent="1"/>
    </xf>
    <xf numFmtId="0" fontId="0" fillId="0" borderId="8" xfId="0" applyBorder="1" applyAlignment="1">
      <alignment horizontal="center"/>
    </xf>
    <xf numFmtId="14" fontId="0" fillId="0" borderId="8" xfId="0" applyNumberFormat="1" applyBorder="1" applyAlignment="1">
      <alignment horizontal="center"/>
    </xf>
    <xf numFmtId="14" fontId="0" fillId="0" borderId="8" xfId="0" applyNumberFormat="1" applyBorder="1"/>
    <xf numFmtId="0" fontId="0" fillId="0" borderId="13" xfId="0" applyBorder="1"/>
    <xf numFmtId="3" fontId="0" fillId="0" borderId="13" xfId="0" applyNumberFormat="1" applyBorder="1"/>
    <xf numFmtId="0" fontId="0" fillId="0" borderId="1" xfId="0" applyBorder="1" applyAlignment="1">
      <alignment horizontal="center"/>
    </xf>
    <xf numFmtId="0" fontId="0" fillId="0" borderId="1" xfId="0" applyBorder="1" applyAlignment="1">
      <alignment horizontal="center"/>
    </xf>
    <xf numFmtId="3" fontId="0" fillId="0" borderId="0" xfId="0" applyNumberFormat="1"/>
    <xf numFmtId="0" fontId="0" fillId="0" borderId="8" xfId="0" applyBorder="1" applyAlignment="1">
      <alignment horizontal="center" vertical="center"/>
    </xf>
    <xf numFmtId="3" fontId="3" fillId="0" borderId="0" xfId="0" applyNumberFormat="1" applyFont="1"/>
    <xf numFmtId="0" fontId="0" fillId="0" borderId="14" xfId="0" applyBorder="1"/>
    <xf numFmtId="0" fontId="0" fillId="0" borderId="14" xfId="0" applyBorder="1" applyAlignment="1">
      <alignment horizontal="right"/>
    </xf>
    <xf numFmtId="0" fontId="0" fillId="0" borderId="15" xfId="0" applyBorder="1"/>
    <xf numFmtId="0" fontId="0" fillId="0" borderId="16" xfId="0" applyBorder="1"/>
    <xf numFmtId="0" fontId="0" fillId="0" borderId="17" xfId="0" applyBorder="1"/>
    <xf numFmtId="0" fontId="0" fillId="0" borderId="10" xfId="0" applyBorder="1"/>
    <xf numFmtId="0" fontId="0" fillId="0" borderId="10" xfId="0" applyBorder="1" applyAlignment="1"/>
    <xf numFmtId="3" fontId="0" fillId="0" borderId="10" xfId="0" applyNumberFormat="1" applyBorder="1" applyAlignment="1"/>
    <xf numFmtId="3" fontId="9" fillId="0" borderId="0" xfId="0" applyNumberFormat="1" applyFont="1"/>
    <xf numFmtId="0" fontId="9" fillId="0" borderId="0" xfId="0" applyFont="1"/>
    <xf numFmtId="0" fontId="3" fillId="0" borderId="10" xfId="0" applyFont="1" applyBorder="1"/>
    <xf numFmtId="3" fontId="3" fillId="0" borderId="10" xfId="0" applyNumberFormat="1" applyFont="1" applyBorder="1"/>
    <xf numFmtId="3" fontId="0" fillId="0" borderId="10" xfId="0" applyNumberFormat="1" applyBorder="1"/>
    <xf numFmtId="0" fontId="7" fillId="2" borderId="0" xfId="0" applyFont="1" applyFill="1"/>
    <xf numFmtId="0" fontId="0" fillId="2" borderId="0" xfId="0" applyFill="1"/>
    <xf numFmtId="0" fontId="0" fillId="0" borderId="0" xfId="0" applyAlignment="1">
      <alignment horizontal="center"/>
    </xf>
    <xf numFmtId="0" fontId="0" fillId="0" borderId="6" xfId="0" applyBorder="1" applyAlignment="1">
      <alignment horizontal="center"/>
    </xf>
    <xf numFmtId="0" fontId="0" fillId="0" borderId="2" xfId="0" applyBorder="1" applyAlignment="1">
      <alignment horizontal="center"/>
    </xf>
    <xf numFmtId="0" fontId="0" fillId="0" borderId="12" xfId="0" applyBorder="1" applyAlignment="1">
      <alignment horizontal="center"/>
    </xf>
    <xf numFmtId="0" fontId="0" fillId="0" borderId="10" xfId="0" applyBorder="1" applyAlignment="1">
      <alignment horizontal="center"/>
    </xf>
    <xf numFmtId="0" fontId="0" fillId="0" borderId="1" xfId="0" applyBorder="1" applyAlignment="1">
      <alignment horizontal="center"/>
    </xf>
    <xf numFmtId="3" fontId="0" fillId="0" borderId="1" xfId="0" applyNumberFormat="1" applyBorder="1"/>
    <xf numFmtId="0" fontId="3" fillId="0" borderId="1" xfId="0" applyFont="1" applyBorder="1" applyAlignment="1">
      <alignment horizontal="center"/>
    </xf>
    <xf numFmtId="3" fontId="0" fillId="0" borderId="1" xfId="0" applyNumberFormat="1" applyBorder="1" applyAlignment="1">
      <alignment horizontal="center"/>
    </xf>
    <xf numFmtId="0" fontId="0" fillId="0" borderId="0" xfId="0" applyAlignment="1"/>
    <xf numFmtId="14" fontId="0" fillId="0" borderId="1" xfId="0" applyNumberFormat="1" applyBorder="1"/>
    <xf numFmtId="0" fontId="0" fillId="0" borderId="0" xfId="0" applyBorder="1"/>
    <xf numFmtId="0" fontId="0" fillId="0" borderId="1" xfId="0" applyBorder="1" applyAlignment="1">
      <alignment horizontal="left" indent="1"/>
    </xf>
    <xf numFmtId="0" fontId="3" fillId="0" borderId="10" xfId="0" applyFont="1" applyBorder="1" applyAlignment="1">
      <alignment horizontal="left" indent="1"/>
    </xf>
    <xf numFmtId="0" fontId="0" fillId="0" borderId="0" xfId="0" applyFill="1" applyBorder="1" applyAlignment="1">
      <alignment horizontal="left" indent="1"/>
    </xf>
    <xf numFmtId="0" fontId="0" fillId="0" borderId="7" xfId="0" applyBorder="1"/>
    <xf numFmtId="0" fontId="0" fillId="0" borderId="6" xfId="0" applyBorder="1"/>
    <xf numFmtId="0" fontId="0" fillId="0" borderId="18" xfId="0" applyBorder="1"/>
    <xf numFmtId="0" fontId="3" fillId="0" borderId="12" xfId="0" applyFont="1" applyBorder="1"/>
    <xf numFmtId="0" fontId="0" fillId="0" borderId="5" xfId="0" applyBorder="1"/>
    <xf numFmtId="0" fontId="0" fillId="0" borderId="0" xfId="0" applyBorder="1" applyAlignment="1">
      <alignment horizontal="center"/>
    </xf>
    <xf numFmtId="0" fontId="0" fillId="0" borderId="12" xfId="0" applyBorder="1"/>
    <xf numFmtId="14" fontId="0" fillId="0" borderId="0" xfId="0" applyNumberFormat="1"/>
    <xf numFmtId="0" fontId="0" fillId="0" borderId="0" xfId="0" applyAlignment="1"/>
    <xf numFmtId="0" fontId="0" fillId="0" borderId="10" xfId="0" applyBorder="1" applyAlignment="1">
      <alignment horizontal="right"/>
    </xf>
    <xf numFmtId="0" fontId="0" fillId="0" borderId="9" xfId="0" applyBorder="1" applyAlignment="1">
      <alignment horizontal="right"/>
    </xf>
    <xf numFmtId="0" fontId="0" fillId="0" borderId="0" xfId="0" applyFont="1"/>
    <xf numFmtId="0" fontId="0" fillId="0" borderId="4" xfId="0" applyBorder="1" applyAlignment="1">
      <alignment horizontal="center"/>
    </xf>
    <xf numFmtId="3" fontId="0" fillId="2" borderId="1" xfId="0" applyNumberFormat="1" applyFill="1" applyBorder="1"/>
    <xf numFmtId="3" fontId="0" fillId="0" borderId="0" xfId="0" applyNumberFormat="1" applyBorder="1"/>
    <xf numFmtId="3" fontId="0" fillId="7" borderId="0" xfId="0" applyNumberFormat="1" applyFill="1" applyBorder="1"/>
    <xf numFmtId="0" fontId="0" fillId="0" borderId="0" xfId="0" applyFill="1" applyBorder="1"/>
    <xf numFmtId="0" fontId="0" fillId="0" borderId="11" xfId="0" applyFill="1" applyBorder="1" applyAlignment="1">
      <alignment horizontal="right"/>
    </xf>
    <xf numFmtId="0" fontId="0" fillId="0" borderId="1" xfId="0" applyFill="1" applyBorder="1"/>
    <xf numFmtId="3" fontId="0" fillId="7" borderId="1" xfId="0" applyNumberFormat="1" applyFill="1" applyBorder="1"/>
    <xf numFmtId="0" fontId="10" fillId="0" borderId="0" xfId="0" applyFont="1"/>
    <xf numFmtId="0" fontId="5" fillId="0" borderId="0" xfId="0" applyFont="1"/>
    <xf numFmtId="0" fontId="0" fillId="0" borderId="9" xfId="0" applyBorder="1"/>
    <xf numFmtId="3" fontId="0" fillId="0" borderId="9" xfId="0" applyNumberFormat="1" applyBorder="1"/>
    <xf numFmtId="0" fontId="0" fillId="0" borderId="0" xfId="0" quotePrefix="1"/>
    <xf numFmtId="0" fontId="10" fillId="2" borderId="0" xfId="0" applyFont="1" applyFill="1"/>
    <xf numFmtId="3" fontId="10" fillId="2" borderId="0" xfId="0" applyNumberFormat="1" applyFont="1" applyFill="1"/>
    <xf numFmtId="0" fontId="0" fillId="0" borderId="0" xfId="0" applyAlignment="1">
      <alignment horizontal="left" indent="3"/>
    </xf>
    <xf numFmtId="0" fontId="0" fillId="0" borderId="0" xfId="0" applyAlignment="1">
      <alignment horizontal="left" indent="4"/>
    </xf>
    <xf numFmtId="0" fontId="0" fillId="0" borderId="0" xfId="0" applyAlignment="1">
      <alignment horizontal="left" indent="5"/>
    </xf>
    <xf numFmtId="0" fontId="0" fillId="0" borderId="12" xfId="0" applyBorder="1" applyAlignment="1">
      <alignment horizontal="right"/>
    </xf>
    <xf numFmtId="0" fontId="11" fillId="0" borderId="0" xfId="2"/>
    <xf numFmtId="0" fontId="0" fillId="0" borderId="0" xfId="0" applyAlignment="1">
      <alignment horizontal="center"/>
    </xf>
    <xf numFmtId="0" fontId="0" fillId="0" borderId="0" xfId="0" applyAlignment="1">
      <alignment horizontal="center" wrapText="1"/>
    </xf>
    <xf numFmtId="164" fontId="0" fillId="0" borderId="7" xfId="1" applyNumberFormat="1" applyFont="1" applyBorder="1" applyAlignment="1">
      <alignment horizontal="center"/>
    </xf>
    <xf numFmtId="164" fontId="0" fillId="0" borderId="6" xfId="1" applyNumberFormat="1" applyFont="1" applyBorder="1" applyAlignment="1">
      <alignment horizontal="center"/>
    </xf>
    <xf numFmtId="164" fontId="0" fillId="0" borderId="2" xfId="1" applyNumberFormat="1" applyFont="1" applyBorder="1" applyAlignment="1">
      <alignment horizontal="center"/>
    </xf>
    <xf numFmtId="0" fontId="3" fillId="0" borderId="0" xfId="0" applyFont="1" applyAlignment="1">
      <alignment horizontal="center"/>
    </xf>
    <xf numFmtId="0" fontId="3" fillId="2" borderId="1" xfId="0" applyFont="1" applyFill="1" applyBorder="1" applyAlignment="1">
      <alignment horizontal="center"/>
    </xf>
    <xf numFmtId="164" fontId="0" fillId="0" borderId="0" xfId="1" applyNumberFormat="1" applyFont="1" applyAlignment="1">
      <alignment horizontal="center"/>
    </xf>
    <xf numFmtId="164" fontId="0" fillId="0" borderId="3" xfId="1" applyNumberFormat="1" applyFont="1" applyBorder="1" applyAlignment="1">
      <alignment horizontal="center"/>
    </xf>
    <xf numFmtId="164" fontId="0" fillId="0" borderId="5" xfId="1" applyNumberFormat="1" applyFont="1" applyBorder="1" applyAlignment="1">
      <alignment horizontal="left"/>
    </xf>
    <xf numFmtId="164" fontId="0" fillId="0" borderId="0" xfId="1" applyNumberFormat="1" applyFont="1" applyAlignment="1">
      <alignment horizontal="left"/>
    </xf>
    <xf numFmtId="164" fontId="0" fillId="0" borderId="5" xfId="1" applyNumberFormat="1" applyFont="1"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2" borderId="0" xfId="0" applyFill="1" applyAlignment="1">
      <alignment horizontal="center" vertical="top" wrapText="1"/>
    </xf>
    <xf numFmtId="0" fontId="0" fillId="2" borderId="0" xfId="0" applyFill="1" applyAlignment="1">
      <alignment horizontal="center" vertical="top"/>
    </xf>
    <xf numFmtId="0" fontId="11" fillId="0" borderId="0" xfId="2" applyAlignment="1">
      <alignment horizontal="center"/>
    </xf>
    <xf numFmtId="0" fontId="0" fillId="2" borderId="0" xfId="0" applyFill="1" applyAlignment="1">
      <alignment horizontal="center" wrapText="1"/>
    </xf>
    <xf numFmtId="0" fontId="3" fillId="0" borderId="10" xfId="0" applyFont="1" applyBorder="1" applyAlignment="1">
      <alignment horizontal="center"/>
    </xf>
    <xf numFmtId="0" fontId="3" fillId="0" borderId="9" xfId="0" applyFont="1" applyBorder="1" applyAlignment="1">
      <alignment horizontal="center"/>
    </xf>
    <xf numFmtId="0" fontId="0" fillId="0" borderId="12" xfId="0" applyBorder="1" applyAlignment="1">
      <alignment horizontal="center"/>
    </xf>
    <xf numFmtId="0" fontId="3" fillId="0" borderId="14" xfId="0" applyFont="1" applyBorder="1" applyAlignment="1">
      <alignment horizontal="center"/>
    </xf>
    <xf numFmtId="0" fontId="0" fillId="0" borderId="1" xfId="0" applyBorder="1" applyAlignment="1">
      <alignment horizontal="center"/>
    </xf>
    <xf numFmtId="0" fontId="0" fillId="0" borderId="6" xfId="0" applyBorder="1" applyAlignment="1">
      <alignment horizontal="center" vertical="center"/>
    </xf>
    <xf numFmtId="0" fontId="0" fillId="0" borderId="1" xfId="0" applyBorder="1" applyAlignment="1">
      <alignment horizontal="center" vertical="center"/>
    </xf>
    <xf numFmtId="0" fontId="4" fillId="0" borderId="0" xfId="0" applyFont="1" applyAlignment="1">
      <alignment horizontal="center"/>
    </xf>
    <xf numFmtId="0" fontId="0" fillId="0" borderId="0" xfId="0" applyBorder="1" applyAlignment="1">
      <alignment horizontal="center"/>
    </xf>
    <xf numFmtId="0" fontId="0" fillId="0" borderId="0" xfId="0" applyAlignment="1">
      <alignment horizontal="right"/>
    </xf>
    <xf numFmtId="0" fontId="3" fillId="0" borderId="1" xfId="0" applyFont="1" applyBorder="1" applyAlignment="1">
      <alignment horizontal="center"/>
    </xf>
    <xf numFmtId="0" fontId="0" fillId="2" borderId="0" xfId="0" applyFill="1" applyBorder="1" applyAlignment="1">
      <alignment horizontal="center"/>
    </xf>
    <xf numFmtId="0" fontId="0" fillId="6" borderId="6" xfId="0" applyFill="1" applyBorder="1" applyAlignment="1">
      <alignment horizontal="center"/>
    </xf>
    <xf numFmtId="0" fontId="0" fillId="5" borderId="6" xfId="0" applyFill="1" applyBorder="1" applyAlignment="1">
      <alignment horizontal="center"/>
    </xf>
    <xf numFmtId="0" fontId="0" fillId="0" borderId="7" xfId="0" applyBorder="1" applyAlignment="1">
      <alignment horizontal="center" vertical="center"/>
    </xf>
    <xf numFmtId="0" fontId="0" fillId="0" borderId="18" xfId="0" applyBorder="1" applyAlignment="1">
      <alignment horizontal="center" vertical="center"/>
    </xf>
    <xf numFmtId="0" fontId="0" fillId="0" borderId="6" xfId="0" applyBorder="1" applyAlignment="1">
      <alignment horizontal="left"/>
    </xf>
    <xf numFmtId="0" fontId="0" fillId="0" borderId="0" xfId="0" applyAlignment="1"/>
    <xf numFmtId="0" fontId="0" fillId="0" borderId="4" xfId="0" applyBorder="1" applyAlignment="1">
      <alignment horizontal="center"/>
    </xf>
    <xf numFmtId="0" fontId="0" fillId="2" borderId="0" xfId="0" applyFill="1" applyAlignment="1">
      <alignment horizontal="center" vertical="center" wrapText="1"/>
    </xf>
    <xf numFmtId="0" fontId="12" fillId="0" borderId="0" xfId="2" applyFont="1" applyAlignment="1">
      <alignment horizontal="center" vertical="center"/>
    </xf>
    <xf numFmtId="3" fontId="4" fillId="0" borderId="0" xfId="0" applyNumberFormat="1" applyFont="1"/>
    <xf numFmtId="3" fontId="0" fillId="0" borderId="4" xfId="0" applyNumberFormat="1" applyBorder="1"/>
    <xf numFmtId="3" fontId="0" fillId="0" borderId="3" xfId="0" applyNumberFormat="1" applyBorder="1"/>
    <xf numFmtId="3" fontId="13" fillId="0" borderId="0" xfId="0" applyNumberFormat="1" applyFont="1" applyAlignment="1">
      <alignment horizontal="center"/>
    </xf>
    <xf numFmtId="3" fontId="0" fillId="0" borderId="0" xfId="0" applyNumberFormat="1" applyAlignment="1">
      <alignment horizontal="left" vertical="center"/>
    </xf>
    <xf numFmtId="3" fontId="0" fillId="0" borderId="0" xfId="0" applyNumberFormat="1" applyAlignment="1">
      <alignment horizontal="left" indent="1"/>
    </xf>
    <xf numFmtId="3" fontId="0" fillId="0" borderId="0" xfId="0" applyNumberFormat="1" applyAlignment="1">
      <alignment horizontal="left" indent="2"/>
    </xf>
    <xf numFmtId="3" fontId="0" fillId="0" borderId="0" xfId="0" applyNumberFormat="1" applyAlignment="1">
      <alignment horizontal="left" indent="3"/>
    </xf>
    <xf numFmtId="3" fontId="3" fillId="0" borderId="0" xfId="0" applyNumberFormat="1" applyFont="1" applyAlignment="1">
      <alignment horizontal="left" indent="4"/>
    </xf>
    <xf numFmtId="3" fontId="0" fillId="2" borderId="0" xfId="0" applyNumberFormat="1" applyFill="1" applyAlignment="1">
      <alignment horizontal="right"/>
    </xf>
    <xf numFmtId="3" fontId="0" fillId="2" borderId="0" xfId="0" applyNumberFormat="1" applyFill="1"/>
    <xf numFmtId="3" fontId="0" fillId="0" borderId="0" xfId="0" applyNumberFormat="1" applyAlignment="1">
      <alignment horizontal="right"/>
    </xf>
    <xf numFmtId="3" fontId="0" fillId="0" borderId="1" xfId="0" applyNumberFormat="1" applyBorder="1" applyAlignment="1">
      <alignment horizontal="center"/>
    </xf>
    <xf numFmtId="3" fontId="0" fillId="0" borderId="2" xfId="0" applyNumberFormat="1" applyBorder="1"/>
    <xf numFmtId="3" fontId="0" fillId="0" borderId="0" xfId="0" applyNumberFormat="1" applyAlignment="1">
      <alignment horizontal="center"/>
    </xf>
    <xf numFmtId="3" fontId="0" fillId="0" borderId="5" xfId="0" applyNumberFormat="1" applyBorder="1"/>
    <xf numFmtId="3" fontId="0" fillId="0" borderId="18" xfId="0" applyNumberFormat="1" applyBorder="1"/>
    <xf numFmtId="3" fontId="0" fillId="0" borderId="12" xfId="0" applyNumberFormat="1" applyBorder="1"/>
    <xf numFmtId="3" fontId="0" fillId="0" borderId="10" xfId="0" applyNumberFormat="1" applyBorder="1" applyAlignment="1">
      <alignment horizontal="right"/>
    </xf>
    <xf numFmtId="3" fontId="0" fillId="0" borderId="9" xfId="0" applyNumberFormat="1" applyBorder="1" applyAlignment="1">
      <alignment horizontal="right"/>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8.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792479</xdr:colOff>
      <xdr:row>1</xdr:row>
      <xdr:rowOff>137159</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8699" cy="1028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792479</xdr:colOff>
      <xdr:row>1</xdr:row>
      <xdr:rowOff>137159</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8699" cy="10286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792479</xdr:colOff>
      <xdr:row>1</xdr:row>
      <xdr:rowOff>137159</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8699" cy="1028699"/>
        </a:xfrm>
        <a:prstGeom prst="rect">
          <a:avLst/>
        </a:prstGeom>
      </xdr:spPr>
    </xdr:pic>
    <xdr:clientData/>
  </xdr:twoCellAnchor>
  <xdr:twoCellAnchor>
    <xdr:from>
      <xdr:col>5</xdr:col>
      <xdr:colOff>171450</xdr:colOff>
      <xdr:row>162</xdr:row>
      <xdr:rowOff>85725</xdr:rowOff>
    </xdr:from>
    <xdr:to>
      <xdr:col>5</xdr:col>
      <xdr:colOff>247650</xdr:colOff>
      <xdr:row>167</xdr:row>
      <xdr:rowOff>19050</xdr:rowOff>
    </xdr:to>
    <xdr:sp macro="" textlink="">
      <xdr:nvSpPr>
        <xdr:cNvPr id="3" name="Cerrar llave 2"/>
        <xdr:cNvSpPr/>
      </xdr:nvSpPr>
      <xdr:spPr>
        <a:xfrm>
          <a:off x="3743325" y="31784925"/>
          <a:ext cx="76200" cy="8858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5</xdr:col>
      <xdr:colOff>123825</xdr:colOff>
      <xdr:row>167</xdr:row>
      <xdr:rowOff>123825</xdr:rowOff>
    </xdr:from>
    <xdr:to>
      <xdr:col>5</xdr:col>
      <xdr:colOff>590550</xdr:colOff>
      <xdr:row>167</xdr:row>
      <xdr:rowOff>123825</xdr:rowOff>
    </xdr:to>
    <xdr:cxnSp macro="">
      <xdr:nvCxnSpPr>
        <xdr:cNvPr id="5" name="Conector recto de flecha 4"/>
        <xdr:cNvCxnSpPr/>
      </xdr:nvCxnSpPr>
      <xdr:spPr>
        <a:xfrm>
          <a:off x="3695700" y="32775525"/>
          <a:ext cx="4667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200026</xdr:colOff>
      <xdr:row>177</xdr:row>
      <xdr:rowOff>123825</xdr:rowOff>
    </xdr:from>
    <xdr:to>
      <xdr:col>4</xdr:col>
      <xdr:colOff>836039</xdr:colOff>
      <xdr:row>200</xdr:row>
      <xdr:rowOff>96333</xdr:rowOff>
    </xdr:to>
    <xdr:pic>
      <xdr:nvPicPr>
        <xdr:cNvPr id="6" name="Imagen 5"/>
        <xdr:cNvPicPr>
          <a:picLocks noChangeAspect="1"/>
        </xdr:cNvPicPr>
      </xdr:nvPicPr>
      <xdr:blipFill>
        <a:blip xmlns:r="http://schemas.openxmlformats.org/officeDocument/2006/relationships" r:embed="rId2"/>
        <a:stretch>
          <a:fillRect/>
        </a:stretch>
      </xdr:blipFill>
      <xdr:spPr>
        <a:xfrm>
          <a:off x="428626" y="34299525"/>
          <a:ext cx="3007738" cy="4354008"/>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5</xdr:col>
      <xdr:colOff>504825</xdr:colOff>
      <xdr:row>189</xdr:row>
      <xdr:rowOff>38100</xdr:rowOff>
    </xdr:from>
    <xdr:to>
      <xdr:col>12</xdr:col>
      <xdr:colOff>429359</xdr:colOff>
      <xdr:row>198</xdr:row>
      <xdr:rowOff>38773</xdr:rowOff>
    </xdr:to>
    <xdr:pic>
      <xdr:nvPicPr>
        <xdr:cNvPr id="8" name="Imagen 7"/>
        <xdr:cNvPicPr>
          <a:picLocks noChangeAspect="1"/>
        </xdr:cNvPicPr>
      </xdr:nvPicPr>
      <xdr:blipFill rotWithShape="1">
        <a:blip xmlns:r="http://schemas.openxmlformats.org/officeDocument/2006/relationships" r:embed="rId3"/>
        <a:srcRect t="64418"/>
        <a:stretch/>
      </xdr:blipFill>
      <xdr:spPr>
        <a:xfrm>
          <a:off x="4076700" y="36880800"/>
          <a:ext cx="5258534" cy="1715173"/>
        </a:xfrm>
        <a:prstGeom prst="rect">
          <a:avLst/>
        </a:prstGeom>
      </xdr:spPr>
    </xdr:pic>
    <xdr:clientData/>
  </xdr:twoCellAnchor>
  <xdr:twoCellAnchor editAs="oneCell">
    <xdr:from>
      <xdr:col>5</xdr:col>
      <xdr:colOff>571500</xdr:colOff>
      <xdr:row>181</xdr:row>
      <xdr:rowOff>47625</xdr:rowOff>
    </xdr:from>
    <xdr:to>
      <xdr:col>12</xdr:col>
      <xdr:colOff>343613</xdr:colOff>
      <xdr:row>189</xdr:row>
      <xdr:rowOff>57364</xdr:rowOff>
    </xdr:to>
    <xdr:pic>
      <xdr:nvPicPr>
        <xdr:cNvPr id="9" name="Imagen 8"/>
        <xdr:cNvPicPr>
          <a:picLocks noChangeAspect="1"/>
        </xdr:cNvPicPr>
      </xdr:nvPicPr>
      <xdr:blipFill>
        <a:blip xmlns:r="http://schemas.openxmlformats.org/officeDocument/2006/relationships" r:embed="rId4"/>
        <a:stretch>
          <a:fillRect/>
        </a:stretch>
      </xdr:blipFill>
      <xdr:spPr>
        <a:xfrm>
          <a:off x="4143375" y="35366325"/>
          <a:ext cx="5106113" cy="15337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792479</xdr:colOff>
      <xdr:row>1</xdr:row>
      <xdr:rowOff>137159</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8699" cy="1028699"/>
        </a:xfrm>
        <a:prstGeom prst="rect">
          <a:avLst/>
        </a:prstGeom>
      </xdr:spPr>
    </xdr:pic>
    <xdr:clientData/>
  </xdr:twoCellAnchor>
  <xdr:twoCellAnchor>
    <xdr:from>
      <xdr:col>1</xdr:col>
      <xdr:colOff>373380</xdr:colOff>
      <xdr:row>19</xdr:row>
      <xdr:rowOff>106680</xdr:rowOff>
    </xdr:from>
    <xdr:to>
      <xdr:col>1</xdr:col>
      <xdr:colOff>373380</xdr:colOff>
      <xdr:row>40</xdr:row>
      <xdr:rowOff>144780</xdr:rowOff>
    </xdr:to>
    <xdr:cxnSp macro="">
      <xdr:nvCxnSpPr>
        <xdr:cNvPr id="10" name="Conector recto de flecha 9"/>
        <xdr:cNvCxnSpPr/>
      </xdr:nvCxnSpPr>
      <xdr:spPr>
        <a:xfrm>
          <a:off x="609600" y="4381500"/>
          <a:ext cx="0" cy="351282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358140</xdr:colOff>
      <xdr:row>32</xdr:row>
      <xdr:rowOff>114300</xdr:rowOff>
    </xdr:from>
    <xdr:to>
      <xdr:col>2</xdr:col>
      <xdr:colOff>358140</xdr:colOff>
      <xdr:row>40</xdr:row>
      <xdr:rowOff>144780</xdr:rowOff>
    </xdr:to>
    <xdr:cxnSp macro="">
      <xdr:nvCxnSpPr>
        <xdr:cNvPr id="12" name="Conector recto de flecha 11"/>
        <xdr:cNvCxnSpPr/>
      </xdr:nvCxnSpPr>
      <xdr:spPr>
        <a:xfrm>
          <a:off x="1470660" y="6766560"/>
          <a:ext cx="0" cy="112776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358140</xdr:colOff>
      <xdr:row>34</xdr:row>
      <xdr:rowOff>53340</xdr:rowOff>
    </xdr:from>
    <xdr:to>
      <xdr:col>5</xdr:col>
      <xdr:colOff>358140</xdr:colOff>
      <xdr:row>40</xdr:row>
      <xdr:rowOff>144780</xdr:rowOff>
    </xdr:to>
    <xdr:cxnSp macro="">
      <xdr:nvCxnSpPr>
        <xdr:cNvPr id="14" name="Conector recto de flecha 13"/>
        <xdr:cNvCxnSpPr/>
      </xdr:nvCxnSpPr>
      <xdr:spPr>
        <a:xfrm>
          <a:off x="3848100" y="7071360"/>
          <a:ext cx="0" cy="82296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373380</xdr:colOff>
      <xdr:row>36</xdr:row>
      <xdr:rowOff>38100</xdr:rowOff>
    </xdr:from>
    <xdr:to>
      <xdr:col>8</xdr:col>
      <xdr:colOff>381000</xdr:colOff>
      <xdr:row>40</xdr:row>
      <xdr:rowOff>144780</xdr:rowOff>
    </xdr:to>
    <xdr:cxnSp macro="">
      <xdr:nvCxnSpPr>
        <xdr:cNvPr id="19" name="Conector recto de flecha 18"/>
        <xdr:cNvCxnSpPr/>
      </xdr:nvCxnSpPr>
      <xdr:spPr>
        <a:xfrm>
          <a:off x="6240780" y="7421880"/>
          <a:ext cx="7620" cy="47244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403860</xdr:colOff>
      <xdr:row>38</xdr:row>
      <xdr:rowOff>22860</xdr:rowOff>
    </xdr:from>
    <xdr:to>
      <xdr:col>9</xdr:col>
      <xdr:colOff>403860</xdr:colOff>
      <xdr:row>40</xdr:row>
      <xdr:rowOff>152400</xdr:rowOff>
    </xdr:to>
    <xdr:cxnSp macro="">
      <xdr:nvCxnSpPr>
        <xdr:cNvPr id="21" name="Conector recto de flecha 20"/>
        <xdr:cNvCxnSpPr/>
      </xdr:nvCxnSpPr>
      <xdr:spPr>
        <a:xfrm>
          <a:off x="7063740" y="7772400"/>
          <a:ext cx="0" cy="4953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266701</xdr:colOff>
      <xdr:row>43</xdr:row>
      <xdr:rowOff>0</xdr:rowOff>
    </xdr:from>
    <xdr:to>
      <xdr:col>10</xdr:col>
      <xdr:colOff>312420</xdr:colOff>
      <xdr:row>46</xdr:row>
      <xdr:rowOff>152400</xdr:rowOff>
    </xdr:to>
    <xdr:sp macro="" textlink="">
      <xdr:nvSpPr>
        <xdr:cNvPr id="23" name="Cerrar llave 22"/>
        <xdr:cNvSpPr/>
      </xdr:nvSpPr>
      <xdr:spPr>
        <a:xfrm>
          <a:off x="7719061" y="8663940"/>
          <a:ext cx="45719" cy="701040"/>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10</xdr:col>
      <xdr:colOff>99060</xdr:colOff>
      <xdr:row>57</xdr:row>
      <xdr:rowOff>99060</xdr:rowOff>
    </xdr:from>
    <xdr:to>
      <xdr:col>10</xdr:col>
      <xdr:colOff>579120</xdr:colOff>
      <xdr:row>57</xdr:row>
      <xdr:rowOff>99060</xdr:rowOff>
    </xdr:to>
    <xdr:cxnSp macro="">
      <xdr:nvCxnSpPr>
        <xdr:cNvPr id="25" name="Conector recto de flecha 24"/>
        <xdr:cNvCxnSpPr/>
      </xdr:nvCxnSpPr>
      <xdr:spPr>
        <a:xfrm>
          <a:off x="7551420" y="10591800"/>
          <a:ext cx="480060"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266701</xdr:colOff>
      <xdr:row>47</xdr:row>
      <xdr:rowOff>60960</xdr:rowOff>
    </xdr:from>
    <xdr:to>
      <xdr:col>10</xdr:col>
      <xdr:colOff>312420</xdr:colOff>
      <xdr:row>52</xdr:row>
      <xdr:rowOff>7620</xdr:rowOff>
    </xdr:to>
    <xdr:sp macro="" textlink="">
      <xdr:nvSpPr>
        <xdr:cNvPr id="26" name="Cerrar llave 25"/>
        <xdr:cNvSpPr/>
      </xdr:nvSpPr>
      <xdr:spPr>
        <a:xfrm>
          <a:off x="7719061" y="9456420"/>
          <a:ext cx="45719" cy="861060"/>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792479</xdr:colOff>
      <xdr:row>1</xdr:row>
      <xdr:rowOff>137159</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8699" cy="1028699"/>
        </a:xfrm>
        <a:prstGeom prst="rect">
          <a:avLst/>
        </a:prstGeom>
      </xdr:spPr>
    </xdr:pic>
    <xdr:clientData/>
  </xdr:twoCellAnchor>
  <xdr:twoCellAnchor>
    <xdr:from>
      <xdr:col>1</xdr:col>
      <xdr:colOff>411480</xdr:colOff>
      <xdr:row>15</xdr:row>
      <xdr:rowOff>99060</xdr:rowOff>
    </xdr:from>
    <xdr:to>
      <xdr:col>1</xdr:col>
      <xdr:colOff>411480</xdr:colOff>
      <xdr:row>26</xdr:row>
      <xdr:rowOff>76200</xdr:rowOff>
    </xdr:to>
    <xdr:cxnSp macro="">
      <xdr:nvCxnSpPr>
        <xdr:cNvPr id="4" name="Conector recto de flecha 3"/>
        <xdr:cNvCxnSpPr/>
      </xdr:nvCxnSpPr>
      <xdr:spPr>
        <a:xfrm>
          <a:off x="647700" y="3596640"/>
          <a:ext cx="0" cy="198882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365760</xdr:colOff>
      <xdr:row>17</xdr:row>
      <xdr:rowOff>114300</xdr:rowOff>
    </xdr:from>
    <xdr:to>
      <xdr:col>3</xdr:col>
      <xdr:colOff>365760</xdr:colOff>
      <xdr:row>26</xdr:row>
      <xdr:rowOff>76200</xdr:rowOff>
    </xdr:to>
    <xdr:cxnSp macro="">
      <xdr:nvCxnSpPr>
        <xdr:cNvPr id="5" name="Conector recto de flecha 4"/>
        <xdr:cNvCxnSpPr/>
      </xdr:nvCxnSpPr>
      <xdr:spPr>
        <a:xfrm>
          <a:off x="2270760" y="3977640"/>
          <a:ext cx="0" cy="160782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350520</xdr:colOff>
      <xdr:row>19</xdr:row>
      <xdr:rowOff>76200</xdr:rowOff>
    </xdr:from>
    <xdr:to>
      <xdr:col>5</xdr:col>
      <xdr:colOff>350520</xdr:colOff>
      <xdr:row>26</xdr:row>
      <xdr:rowOff>76200</xdr:rowOff>
    </xdr:to>
    <xdr:cxnSp macro="">
      <xdr:nvCxnSpPr>
        <xdr:cNvPr id="7" name="Conector recto de flecha 6"/>
        <xdr:cNvCxnSpPr/>
      </xdr:nvCxnSpPr>
      <xdr:spPr>
        <a:xfrm>
          <a:off x="3840480" y="4305300"/>
          <a:ext cx="0" cy="128016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365760</xdr:colOff>
      <xdr:row>21</xdr:row>
      <xdr:rowOff>53340</xdr:rowOff>
    </xdr:from>
    <xdr:to>
      <xdr:col>6</xdr:col>
      <xdr:colOff>365760</xdr:colOff>
      <xdr:row>26</xdr:row>
      <xdr:rowOff>76200</xdr:rowOff>
    </xdr:to>
    <xdr:cxnSp macro="">
      <xdr:nvCxnSpPr>
        <xdr:cNvPr id="9" name="Conector recto de flecha 8"/>
        <xdr:cNvCxnSpPr/>
      </xdr:nvCxnSpPr>
      <xdr:spPr>
        <a:xfrm>
          <a:off x="4648200" y="4648200"/>
          <a:ext cx="0" cy="93726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701040</xdr:colOff>
      <xdr:row>24</xdr:row>
      <xdr:rowOff>53340</xdr:rowOff>
    </xdr:from>
    <xdr:to>
      <xdr:col>7</xdr:col>
      <xdr:colOff>701040</xdr:colOff>
      <xdr:row>26</xdr:row>
      <xdr:rowOff>83820</xdr:rowOff>
    </xdr:to>
    <xdr:cxnSp macro="">
      <xdr:nvCxnSpPr>
        <xdr:cNvPr id="11" name="Conector recto de flecha 10"/>
        <xdr:cNvCxnSpPr/>
      </xdr:nvCxnSpPr>
      <xdr:spPr>
        <a:xfrm>
          <a:off x="5775960" y="5196840"/>
          <a:ext cx="0" cy="39624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xdr:colOff>
      <xdr:row>50</xdr:row>
      <xdr:rowOff>91440</xdr:rowOff>
    </xdr:from>
    <xdr:to>
      <xdr:col>9</xdr:col>
      <xdr:colOff>510540</xdr:colOff>
      <xdr:row>50</xdr:row>
      <xdr:rowOff>91440</xdr:rowOff>
    </xdr:to>
    <xdr:cxnSp macro="">
      <xdr:nvCxnSpPr>
        <xdr:cNvPr id="13" name="Conector recto de flecha 12"/>
        <xdr:cNvCxnSpPr/>
      </xdr:nvCxnSpPr>
      <xdr:spPr>
        <a:xfrm>
          <a:off x="6690360" y="7063740"/>
          <a:ext cx="480060"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99060</xdr:colOff>
      <xdr:row>29</xdr:row>
      <xdr:rowOff>22860</xdr:rowOff>
    </xdr:from>
    <xdr:to>
      <xdr:col>9</xdr:col>
      <xdr:colOff>289560</xdr:colOff>
      <xdr:row>49</xdr:row>
      <xdr:rowOff>129540</xdr:rowOff>
    </xdr:to>
    <xdr:sp macro="" textlink="">
      <xdr:nvSpPr>
        <xdr:cNvPr id="14" name="Cerrar llave 13"/>
        <xdr:cNvSpPr/>
      </xdr:nvSpPr>
      <xdr:spPr>
        <a:xfrm>
          <a:off x="6758940" y="6080760"/>
          <a:ext cx="190500" cy="376428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792479</xdr:colOff>
      <xdr:row>1</xdr:row>
      <xdr:rowOff>137159</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8699" cy="1028699"/>
        </a:xfrm>
        <a:prstGeom prst="rect">
          <a:avLst/>
        </a:prstGeom>
      </xdr:spPr>
    </xdr:pic>
    <xdr:clientData/>
  </xdr:twoCellAnchor>
  <xdr:twoCellAnchor editAs="oneCell">
    <xdr:from>
      <xdr:col>1</xdr:col>
      <xdr:colOff>83820</xdr:colOff>
      <xdr:row>30</xdr:row>
      <xdr:rowOff>22860</xdr:rowOff>
    </xdr:from>
    <xdr:to>
      <xdr:col>6</xdr:col>
      <xdr:colOff>357600</xdr:colOff>
      <xdr:row>57</xdr:row>
      <xdr:rowOff>29590</xdr:rowOff>
    </xdr:to>
    <xdr:pic>
      <xdr:nvPicPr>
        <xdr:cNvPr id="3" name="28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0040" y="6309360"/>
          <a:ext cx="4320000" cy="494449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xdr:col>
      <xdr:colOff>106680</xdr:colOff>
      <xdr:row>59</xdr:row>
      <xdr:rowOff>175260</xdr:rowOff>
    </xdr:from>
    <xdr:to>
      <xdr:col>6</xdr:col>
      <xdr:colOff>380460</xdr:colOff>
      <xdr:row>90</xdr:row>
      <xdr:rowOff>130826</xdr:rowOff>
    </xdr:to>
    <xdr:pic>
      <xdr:nvPicPr>
        <xdr:cNvPr id="4" name="36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42900" y="11765280"/>
          <a:ext cx="4320000" cy="5624846"/>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xdr:col>
      <xdr:colOff>91440</xdr:colOff>
      <xdr:row>92</xdr:row>
      <xdr:rowOff>129405</xdr:rowOff>
    </xdr:from>
    <xdr:to>
      <xdr:col>6</xdr:col>
      <xdr:colOff>426720</xdr:colOff>
      <xdr:row>122</xdr:row>
      <xdr:rowOff>69422</xdr:rowOff>
    </xdr:to>
    <xdr:pic>
      <xdr:nvPicPr>
        <xdr:cNvPr id="5" name="9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27660" y="17754465"/>
          <a:ext cx="4381500" cy="5426417"/>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11</xdr:col>
      <xdr:colOff>175260</xdr:colOff>
      <xdr:row>148</xdr:row>
      <xdr:rowOff>99060</xdr:rowOff>
    </xdr:from>
    <xdr:to>
      <xdr:col>11</xdr:col>
      <xdr:colOff>655320</xdr:colOff>
      <xdr:row>148</xdr:row>
      <xdr:rowOff>99060</xdr:rowOff>
    </xdr:to>
    <xdr:cxnSp macro="">
      <xdr:nvCxnSpPr>
        <xdr:cNvPr id="7" name="Conector recto de flecha 6"/>
        <xdr:cNvCxnSpPr/>
      </xdr:nvCxnSpPr>
      <xdr:spPr>
        <a:xfrm>
          <a:off x="8420100" y="28148280"/>
          <a:ext cx="480060"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396240</xdr:colOff>
      <xdr:row>153</xdr:row>
      <xdr:rowOff>160020</xdr:rowOff>
    </xdr:from>
    <xdr:to>
      <xdr:col>10</xdr:col>
      <xdr:colOff>381000</xdr:colOff>
      <xdr:row>155</xdr:row>
      <xdr:rowOff>91440</xdr:rowOff>
    </xdr:to>
    <xdr:sp macro="" textlink="">
      <xdr:nvSpPr>
        <xdr:cNvPr id="8" name="Cerrar llave 7"/>
        <xdr:cNvSpPr/>
      </xdr:nvSpPr>
      <xdr:spPr>
        <a:xfrm rot="5400000">
          <a:off x="5711190" y="27298650"/>
          <a:ext cx="297180" cy="3947160"/>
        </a:xfrm>
        <a:prstGeom prst="rightBrace">
          <a:avLst>
            <a:gd name="adj1" fmla="val 0"/>
            <a:gd name="adj2" fmla="val 50000"/>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7</xdr:col>
      <xdr:colOff>541020</xdr:colOff>
      <xdr:row>131</xdr:row>
      <xdr:rowOff>160020</xdr:rowOff>
    </xdr:from>
    <xdr:to>
      <xdr:col>11</xdr:col>
      <xdr:colOff>464820</xdr:colOff>
      <xdr:row>132</xdr:row>
      <xdr:rowOff>99060</xdr:rowOff>
    </xdr:to>
    <xdr:cxnSp macro="">
      <xdr:nvCxnSpPr>
        <xdr:cNvPr id="10" name="Conector recto de flecha 9"/>
        <xdr:cNvCxnSpPr/>
      </xdr:nvCxnSpPr>
      <xdr:spPr>
        <a:xfrm flipV="1">
          <a:off x="5615940" y="25100280"/>
          <a:ext cx="3093720" cy="1219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106680</xdr:colOff>
      <xdr:row>181</xdr:row>
      <xdr:rowOff>30480</xdr:rowOff>
    </xdr:from>
    <xdr:to>
      <xdr:col>8</xdr:col>
      <xdr:colOff>281940</xdr:colOff>
      <xdr:row>189</xdr:row>
      <xdr:rowOff>129540</xdr:rowOff>
    </xdr:to>
    <xdr:sp macro="" textlink="">
      <xdr:nvSpPr>
        <xdr:cNvPr id="6" name="Cerrar llave 5"/>
        <xdr:cNvSpPr/>
      </xdr:nvSpPr>
      <xdr:spPr>
        <a:xfrm>
          <a:off x="5974080" y="34160460"/>
          <a:ext cx="175260" cy="15621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8</xdr:col>
      <xdr:colOff>53340</xdr:colOff>
      <xdr:row>191</xdr:row>
      <xdr:rowOff>114300</xdr:rowOff>
    </xdr:from>
    <xdr:to>
      <xdr:col>8</xdr:col>
      <xdr:colOff>655320</xdr:colOff>
      <xdr:row>191</xdr:row>
      <xdr:rowOff>121920</xdr:rowOff>
    </xdr:to>
    <xdr:cxnSp macro="">
      <xdr:nvCxnSpPr>
        <xdr:cNvPr id="16" name="Conector recto de flecha 15"/>
        <xdr:cNvCxnSpPr/>
      </xdr:nvCxnSpPr>
      <xdr:spPr>
        <a:xfrm>
          <a:off x="5920740" y="36073080"/>
          <a:ext cx="601980" cy="76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731520</xdr:colOff>
      <xdr:row>178</xdr:row>
      <xdr:rowOff>129540</xdr:rowOff>
    </xdr:from>
    <xdr:to>
      <xdr:col>8</xdr:col>
      <xdr:colOff>723900</xdr:colOff>
      <xdr:row>178</xdr:row>
      <xdr:rowOff>137160</xdr:rowOff>
    </xdr:to>
    <xdr:cxnSp macro="">
      <xdr:nvCxnSpPr>
        <xdr:cNvPr id="19" name="Conector recto de flecha 18"/>
        <xdr:cNvCxnSpPr/>
      </xdr:nvCxnSpPr>
      <xdr:spPr>
        <a:xfrm>
          <a:off x="5013960" y="33802320"/>
          <a:ext cx="1577340" cy="76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192</xdr:row>
      <xdr:rowOff>106680</xdr:rowOff>
    </xdr:from>
    <xdr:to>
      <xdr:col>8</xdr:col>
      <xdr:colOff>655320</xdr:colOff>
      <xdr:row>192</xdr:row>
      <xdr:rowOff>114300</xdr:rowOff>
    </xdr:to>
    <xdr:cxnSp macro="">
      <xdr:nvCxnSpPr>
        <xdr:cNvPr id="20" name="Conector recto de flecha 19"/>
        <xdr:cNvCxnSpPr/>
      </xdr:nvCxnSpPr>
      <xdr:spPr>
        <a:xfrm>
          <a:off x="5920740" y="36339780"/>
          <a:ext cx="601980" cy="76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792479</xdr:colOff>
      <xdr:row>1</xdr:row>
      <xdr:rowOff>137159</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8699" cy="1028699"/>
        </a:xfrm>
        <a:prstGeom prst="rect">
          <a:avLst/>
        </a:prstGeom>
      </xdr:spPr>
    </xdr:pic>
    <xdr:clientData/>
  </xdr:twoCellAnchor>
  <xdr:twoCellAnchor>
    <xdr:from>
      <xdr:col>9</xdr:col>
      <xdr:colOff>83820</xdr:colOff>
      <xdr:row>51</xdr:row>
      <xdr:rowOff>106680</xdr:rowOff>
    </xdr:from>
    <xdr:to>
      <xdr:col>9</xdr:col>
      <xdr:colOff>655320</xdr:colOff>
      <xdr:row>51</xdr:row>
      <xdr:rowOff>114300</xdr:rowOff>
    </xdr:to>
    <xdr:cxnSp macro="">
      <xdr:nvCxnSpPr>
        <xdr:cNvPr id="4" name="Conector recto de flecha 3"/>
        <xdr:cNvCxnSpPr/>
      </xdr:nvCxnSpPr>
      <xdr:spPr>
        <a:xfrm flipV="1">
          <a:off x="6743700" y="10462260"/>
          <a:ext cx="571500" cy="762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792479</xdr:colOff>
      <xdr:row>1</xdr:row>
      <xdr:rowOff>137159</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8699" cy="1028699"/>
        </a:xfrm>
        <a:prstGeom prst="rect">
          <a:avLst/>
        </a:prstGeom>
      </xdr:spPr>
    </xdr:pic>
    <xdr:clientData/>
  </xdr:twoCellAnchor>
  <xdr:twoCellAnchor>
    <xdr:from>
      <xdr:col>20</xdr:col>
      <xdr:colOff>472440</xdr:colOff>
      <xdr:row>99</xdr:row>
      <xdr:rowOff>60960</xdr:rowOff>
    </xdr:from>
    <xdr:to>
      <xdr:col>20</xdr:col>
      <xdr:colOff>480060</xdr:colOff>
      <xdr:row>101</xdr:row>
      <xdr:rowOff>91440</xdr:rowOff>
    </xdr:to>
    <xdr:cxnSp macro="">
      <xdr:nvCxnSpPr>
        <xdr:cNvPr id="6" name="Conector recto de flecha 5"/>
        <xdr:cNvCxnSpPr/>
      </xdr:nvCxnSpPr>
      <xdr:spPr>
        <a:xfrm>
          <a:off x="15849600" y="18508980"/>
          <a:ext cx="7620" cy="39624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68580</xdr:colOff>
      <xdr:row>98</xdr:row>
      <xdr:rowOff>76200</xdr:rowOff>
    </xdr:from>
    <xdr:to>
      <xdr:col>22</xdr:col>
      <xdr:colOff>335280</xdr:colOff>
      <xdr:row>98</xdr:row>
      <xdr:rowOff>83820</xdr:rowOff>
    </xdr:to>
    <xdr:cxnSp macro="">
      <xdr:nvCxnSpPr>
        <xdr:cNvPr id="8" name="Conector recto de flecha 7"/>
        <xdr:cNvCxnSpPr/>
      </xdr:nvCxnSpPr>
      <xdr:spPr>
        <a:xfrm flipV="1">
          <a:off x="17030700" y="18341340"/>
          <a:ext cx="266700" cy="762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563880</xdr:colOff>
      <xdr:row>99</xdr:row>
      <xdr:rowOff>83820</xdr:rowOff>
    </xdr:from>
    <xdr:to>
      <xdr:col>14</xdr:col>
      <xdr:colOff>571500</xdr:colOff>
      <xdr:row>101</xdr:row>
      <xdr:rowOff>99060</xdr:rowOff>
    </xdr:to>
    <xdr:cxnSp macro="">
      <xdr:nvCxnSpPr>
        <xdr:cNvPr id="10" name="Conector recto de flecha 9"/>
        <xdr:cNvCxnSpPr/>
      </xdr:nvCxnSpPr>
      <xdr:spPr>
        <a:xfrm>
          <a:off x="11186160" y="18531840"/>
          <a:ext cx="7620" cy="3810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539115</xdr:colOff>
      <xdr:row>176</xdr:row>
      <xdr:rowOff>146685</xdr:rowOff>
    </xdr:from>
    <xdr:to>
      <xdr:col>19</xdr:col>
      <xdr:colOff>546735</xdr:colOff>
      <xdr:row>179</xdr:row>
      <xdr:rowOff>85725</xdr:rowOff>
    </xdr:to>
    <xdr:cxnSp macro="">
      <xdr:nvCxnSpPr>
        <xdr:cNvPr id="7" name="Conector recto de flecha 6"/>
        <xdr:cNvCxnSpPr/>
      </xdr:nvCxnSpPr>
      <xdr:spPr>
        <a:xfrm>
          <a:off x="14664690" y="34027110"/>
          <a:ext cx="7620" cy="32004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104775</xdr:colOff>
      <xdr:row>150</xdr:row>
      <xdr:rowOff>114300</xdr:rowOff>
    </xdr:from>
    <xdr:to>
      <xdr:col>21</xdr:col>
      <xdr:colOff>466725</xdr:colOff>
      <xdr:row>150</xdr:row>
      <xdr:rowOff>114300</xdr:rowOff>
    </xdr:to>
    <xdr:cxnSp macro="">
      <xdr:nvCxnSpPr>
        <xdr:cNvPr id="3" name="Conector recto de flecha 2"/>
        <xdr:cNvCxnSpPr/>
      </xdr:nvCxnSpPr>
      <xdr:spPr>
        <a:xfrm>
          <a:off x="15954375" y="29041725"/>
          <a:ext cx="3619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151</xdr:row>
      <xdr:rowOff>76200</xdr:rowOff>
    </xdr:from>
    <xdr:to>
      <xdr:col>21</xdr:col>
      <xdr:colOff>476250</xdr:colOff>
      <xdr:row>151</xdr:row>
      <xdr:rowOff>76200</xdr:rowOff>
    </xdr:to>
    <xdr:cxnSp macro="">
      <xdr:nvCxnSpPr>
        <xdr:cNvPr id="12" name="Conector recto de flecha 11"/>
        <xdr:cNvCxnSpPr/>
      </xdr:nvCxnSpPr>
      <xdr:spPr>
        <a:xfrm>
          <a:off x="15963900" y="29194125"/>
          <a:ext cx="3619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777240</xdr:colOff>
      <xdr:row>176</xdr:row>
      <xdr:rowOff>156210</xdr:rowOff>
    </xdr:from>
    <xdr:to>
      <xdr:col>20</xdr:col>
      <xdr:colOff>777240</xdr:colOff>
      <xdr:row>184</xdr:row>
      <xdr:rowOff>57150</xdr:rowOff>
    </xdr:to>
    <xdr:cxnSp macro="">
      <xdr:nvCxnSpPr>
        <xdr:cNvPr id="13" name="Conector recto de flecha 12"/>
        <xdr:cNvCxnSpPr/>
      </xdr:nvCxnSpPr>
      <xdr:spPr>
        <a:xfrm>
          <a:off x="15664815" y="34036635"/>
          <a:ext cx="0" cy="123444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615315</xdr:colOff>
      <xdr:row>176</xdr:row>
      <xdr:rowOff>156210</xdr:rowOff>
    </xdr:from>
    <xdr:to>
      <xdr:col>17</xdr:col>
      <xdr:colOff>615315</xdr:colOff>
      <xdr:row>178</xdr:row>
      <xdr:rowOff>0</xdr:rowOff>
    </xdr:to>
    <xdr:cxnSp macro="">
      <xdr:nvCxnSpPr>
        <xdr:cNvPr id="14" name="Conector recto de flecha 13"/>
        <xdr:cNvCxnSpPr/>
      </xdr:nvCxnSpPr>
      <xdr:spPr>
        <a:xfrm>
          <a:off x="13216890" y="34036635"/>
          <a:ext cx="0" cy="22479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314326</xdr:colOff>
      <xdr:row>128</xdr:row>
      <xdr:rowOff>171448</xdr:rowOff>
    </xdr:from>
    <xdr:to>
      <xdr:col>11</xdr:col>
      <xdr:colOff>438150</xdr:colOff>
      <xdr:row>130</xdr:row>
      <xdr:rowOff>19049</xdr:rowOff>
    </xdr:to>
    <xdr:sp macro="" textlink="">
      <xdr:nvSpPr>
        <xdr:cNvPr id="16" name="Cerrar llave 15"/>
        <xdr:cNvSpPr/>
      </xdr:nvSpPr>
      <xdr:spPr>
        <a:xfrm rot="16200000">
          <a:off x="5148262" y="21912262"/>
          <a:ext cx="228601" cy="621982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19</xdr:col>
      <xdr:colOff>152400</xdr:colOff>
      <xdr:row>73</xdr:row>
      <xdr:rowOff>152400</xdr:rowOff>
    </xdr:from>
    <xdr:to>
      <xdr:col>19</xdr:col>
      <xdr:colOff>200025</xdr:colOff>
      <xdr:row>78</xdr:row>
      <xdr:rowOff>180975</xdr:rowOff>
    </xdr:to>
    <xdr:sp macro="" textlink="">
      <xdr:nvSpPr>
        <xdr:cNvPr id="17" name="Cerrar llave 16"/>
        <xdr:cNvSpPr/>
      </xdr:nvSpPr>
      <xdr:spPr>
        <a:xfrm>
          <a:off x="14277975" y="14554200"/>
          <a:ext cx="47625" cy="981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10</xdr:col>
      <xdr:colOff>85725</xdr:colOff>
      <xdr:row>223</xdr:row>
      <xdr:rowOff>123825</xdr:rowOff>
    </xdr:from>
    <xdr:to>
      <xdr:col>12</xdr:col>
      <xdr:colOff>714375</xdr:colOff>
      <xdr:row>231</xdr:row>
      <xdr:rowOff>85725</xdr:rowOff>
    </xdr:to>
    <xdr:cxnSp macro="">
      <xdr:nvCxnSpPr>
        <xdr:cNvPr id="19" name="Conector recto de flecha 18"/>
        <xdr:cNvCxnSpPr/>
      </xdr:nvCxnSpPr>
      <xdr:spPr>
        <a:xfrm flipH="1">
          <a:off x="7258050" y="43195875"/>
          <a:ext cx="2152650" cy="14859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25401</xdr:colOff>
      <xdr:row>21</xdr:row>
      <xdr:rowOff>58804</xdr:rowOff>
    </xdr:from>
    <xdr:to>
      <xdr:col>5</xdr:col>
      <xdr:colOff>321897</xdr:colOff>
      <xdr:row>34</xdr:row>
      <xdr:rowOff>107949</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3551" y="5402329"/>
          <a:ext cx="3744546" cy="2525645"/>
        </a:xfrm>
        <a:prstGeom prst="rect">
          <a:avLst/>
        </a:prstGeom>
      </xdr:spPr>
    </xdr:pic>
    <xdr:clientData/>
  </xdr:twoCellAnchor>
  <xdr:twoCellAnchor>
    <xdr:from>
      <xdr:col>6</xdr:col>
      <xdr:colOff>222250</xdr:colOff>
      <xdr:row>25</xdr:row>
      <xdr:rowOff>69850</xdr:rowOff>
    </xdr:from>
    <xdr:to>
      <xdr:col>6</xdr:col>
      <xdr:colOff>368300</xdr:colOff>
      <xdr:row>34</xdr:row>
      <xdr:rowOff>88900</xdr:rowOff>
    </xdr:to>
    <xdr:sp macro="" textlink="">
      <xdr:nvSpPr>
        <xdr:cNvPr id="4" name="4 Cerrar llave"/>
        <xdr:cNvSpPr/>
      </xdr:nvSpPr>
      <xdr:spPr>
        <a:xfrm>
          <a:off x="4918075" y="6175375"/>
          <a:ext cx="146050" cy="1733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11</xdr:col>
      <xdr:colOff>105508</xdr:colOff>
      <xdr:row>57</xdr:row>
      <xdr:rowOff>169984</xdr:rowOff>
    </xdr:from>
    <xdr:to>
      <xdr:col>11</xdr:col>
      <xdr:colOff>726831</xdr:colOff>
      <xdr:row>59</xdr:row>
      <xdr:rowOff>99646</xdr:rowOff>
    </xdr:to>
    <xdr:cxnSp macro="">
      <xdr:nvCxnSpPr>
        <xdr:cNvPr id="5" name="5 Conector recto de flecha"/>
        <xdr:cNvCxnSpPr/>
      </xdr:nvCxnSpPr>
      <xdr:spPr>
        <a:xfrm flipV="1">
          <a:off x="8658958" y="12371509"/>
          <a:ext cx="621323" cy="3106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70338</xdr:colOff>
      <xdr:row>61</xdr:row>
      <xdr:rowOff>146539</xdr:rowOff>
    </xdr:from>
    <xdr:to>
      <xdr:col>15</xdr:col>
      <xdr:colOff>123093</xdr:colOff>
      <xdr:row>62</xdr:row>
      <xdr:rowOff>76200</xdr:rowOff>
    </xdr:to>
    <xdr:cxnSp macro="">
      <xdr:nvCxnSpPr>
        <xdr:cNvPr id="6" name="9 Conector recto de flecha"/>
        <xdr:cNvCxnSpPr/>
      </xdr:nvCxnSpPr>
      <xdr:spPr>
        <a:xfrm flipV="1">
          <a:off x="3994638" y="13110064"/>
          <a:ext cx="7768005" cy="1201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105508</xdr:colOff>
      <xdr:row>125</xdr:row>
      <xdr:rowOff>169984</xdr:rowOff>
    </xdr:from>
    <xdr:to>
      <xdr:col>14</xdr:col>
      <xdr:colOff>726831</xdr:colOff>
      <xdr:row>127</xdr:row>
      <xdr:rowOff>99646</xdr:rowOff>
    </xdr:to>
    <xdr:cxnSp macro="">
      <xdr:nvCxnSpPr>
        <xdr:cNvPr id="7" name="10 Conector recto de flecha"/>
        <xdr:cNvCxnSpPr/>
      </xdr:nvCxnSpPr>
      <xdr:spPr>
        <a:xfrm flipV="1">
          <a:off x="10973533" y="25706509"/>
          <a:ext cx="621323" cy="3106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105508</xdr:colOff>
      <xdr:row>125</xdr:row>
      <xdr:rowOff>169984</xdr:rowOff>
    </xdr:from>
    <xdr:to>
      <xdr:col>14</xdr:col>
      <xdr:colOff>726831</xdr:colOff>
      <xdr:row>127</xdr:row>
      <xdr:rowOff>99646</xdr:rowOff>
    </xdr:to>
    <xdr:cxnSp macro="">
      <xdr:nvCxnSpPr>
        <xdr:cNvPr id="8" name="11 Conector recto de flecha"/>
        <xdr:cNvCxnSpPr/>
      </xdr:nvCxnSpPr>
      <xdr:spPr>
        <a:xfrm flipV="1">
          <a:off x="10973533" y="25706509"/>
          <a:ext cx="621323" cy="3106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252046</xdr:colOff>
      <xdr:row>129</xdr:row>
      <xdr:rowOff>169984</xdr:rowOff>
    </xdr:from>
    <xdr:to>
      <xdr:col>17</xdr:col>
      <xdr:colOff>685800</xdr:colOff>
      <xdr:row>135</xdr:row>
      <xdr:rowOff>87923</xdr:rowOff>
    </xdr:to>
    <xdr:cxnSp macro="">
      <xdr:nvCxnSpPr>
        <xdr:cNvPr id="9" name="13 Conector recto de flecha"/>
        <xdr:cNvCxnSpPr/>
      </xdr:nvCxnSpPr>
      <xdr:spPr>
        <a:xfrm flipV="1">
          <a:off x="7262446" y="26468509"/>
          <a:ext cx="6605954" cy="10609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2</xdr:col>
      <xdr:colOff>354329</xdr:colOff>
      <xdr:row>1</xdr:row>
      <xdr:rowOff>137159</xdr:rowOff>
    </xdr:to>
    <xdr:pic>
      <xdr:nvPicPr>
        <xdr:cNvPr id="11" name="Imagen 1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21079" cy="1022984"/>
        </a:xfrm>
        <a:prstGeom prst="rect">
          <a:avLst/>
        </a:prstGeom>
      </xdr:spPr>
    </xdr:pic>
    <xdr:clientData/>
  </xdr:twoCellAnchor>
  <xdr:twoCellAnchor>
    <xdr:from>
      <xdr:col>8</xdr:col>
      <xdr:colOff>38100</xdr:colOff>
      <xdr:row>113</xdr:row>
      <xdr:rowOff>171450</xdr:rowOff>
    </xdr:from>
    <xdr:to>
      <xdr:col>10</xdr:col>
      <xdr:colOff>171450</xdr:colOff>
      <xdr:row>116</xdr:row>
      <xdr:rowOff>95250</xdr:rowOff>
    </xdr:to>
    <xdr:cxnSp macro="">
      <xdr:nvCxnSpPr>
        <xdr:cNvPr id="13" name="Conector recto de flecha 12"/>
        <xdr:cNvCxnSpPr/>
      </xdr:nvCxnSpPr>
      <xdr:spPr>
        <a:xfrm flipH="1">
          <a:off x="6067425" y="22583775"/>
          <a:ext cx="1676400" cy="495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observatorioifrs.cl/wp-content/uploads/2022/03/Unidad-II-El-Proceso-Contable.pdf" TargetMode="External"/><Relationship Id="rId1" Type="http://schemas.openxmlformats.org/officeDocument/2006/relationships/hyperlink" Target="https://www.observatorioifrs.cl/wp-content/uploads/2022/04/Manual-de-Cuentas-Empresa-Pyme-SII.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observatorioifrs.cl/wp-content/uploads/2022/04/Unidad-III-Registros-Contables.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observatorioifrs.cl/wp-content/uploads/2022/04/Unidad-III-Registros-Contables.pd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observatorioifrs.cl/wp-content/uploads/2022/04/Unidad-IV-Compras-y-Ventas-con-IVA.pdf" TargetMode="External"/><Relationship Id="rId1" Type="http://schemas.openxmlformats.org/officeDocument/2006/relationships/hyperlink" Target="https://www.observatorioifrs.cl/wp-content/uploads/2022/04/Unidad-V-Aplicacion-de-Registros-Contables.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16"/>
  <sheetViews>
    <sheetView showGridLines="0" tabSelected="1" workbookViewId="0">
      <selection sqref="A1:B1"/>
    </sheetView>
  </sheetViews>
  <sheetFormatPr baseColWidth="10" defaultRowHeight="15" x14ac:dyDescent="0.25"/>
  <cols>
    <col min="1" max="1" width="3.42578125" customWidth="1"/>
    <col min="2" max="2" width="12.7109375" customWidth="1"/>
  </cols>
  <sheetData>
    <row r="1" spans="1:17" ht="70.150000000000006" customHeight="1" x14ac:dyDescent="0.25">
      <c r="A1" s="105"/>
      <c r="B1" s="105"/>
      <c r="C1" s="106" t="s">
        <v>0</v>
      </c>
      <c r="D1" s="105"/>
      <c r="E1" s="105"/>
      <c r="F1" s="105"/>
      <c r="G1" s="105"/>
      <c r="H1" s="105"/>
      <c r="I1" s="105"/>
      <c r="J1" s="105"/>
      <c r="K1" s="105"/>
      <c r="L1" s="105"/>
      <c r="M1" s="105"/>
      <c r="N1" s="105"/>
      <c r="O1" s="105"/>
      <c r="P1" s="105"/>
      <c r="Q1" s="105"/>
    </row>
    <row r="5" spans="1:17" ht="21" x14ac:dyDescent="0.35">
      <c r="E5" s="1" t="s">
        <v>1</v>
      </c>
    </row>
    <row r="7" spans="1:17" x14ac:dyDescent="0.25">
      <c r="E7" t="s">
        <v>2</v>
      </c>
    </row>
    <row r="8" spans="1:17" x14ac:dyDescent="0.25">
      <c r="E8" t="s">
        <v>3</v>
      </c>
    </row>
    <row r="9" spans="1:17" x14ac:dyDescent="0.25">
      <c r="E9" t="s">
        <v>4</v>
      </c>
    </row>
    <row r="10" spans="1:17" x14ac:dyDescent="0.25">
      <c r="E10" t="s">
        <v>9</v>
      </c>
    </row>
    <row r="11" spans="1:17" x14ac:dyDescent="0.25">
      <c r="E11" t="s">
        <v>357</v>
      </c>
    </row>
    <row r="12" spans="1:17" x14ac:dyDescent="0.25">
      <c r="E12" t="s">
        <v>358</v>
      </c>
    </row>
    <row r="13" spans="1:17" x14ac:dyDescent="0.25">
      <c r="E13" s="2" t="s">
        <v>459</v>
      </c>
    </row>
    <row r="14" spans="1:17" x14ac:dyDescent="0.25">
      <c r="E14" s="2" t="s">
        <v>359</v>
      </c>
    </row>
    <row r="15" spans="1:17" x14ac:dyDescent="0.25">
      <c r="E15" s="2" t="s">
        <v>687</v>
      </c>
    </row>
    <row r="16" spans="1:17" x14ac:dyDescent="0.25">
      <c r="E16" s="2"/>
    </row>
  </sheetData>
  <mergeCells count="2">
    <mergeCell ref="A1:B1"/>
    <mergeCell ref="C1:Q1"/>
  </mergeCells>
  <pageMargins left="0.7" right="0.7" top="0.75" bottom="0.75" header="0.3" footer="0.3"/>
  <pageSetup scale="6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workbookViewId="0">
      <selection sqref="A1:B1"/>
    </sheetView>
  </sheetViews>
  <sheetFormatPr baseColWidth="10" defaultRowHeight="15" x14ac:dyDescent="0.25"/>
  <cols>
    <col min="1" max="1" width="3.42578125" customWidth="1"/>
    <col min="2" max="2" width="12.7109375" customWidth="1"/>
  </cols>
  <sheetData>
    <row r="1" spans="1:17" ht="70.150000000000006" customHeight="1" x14ac:dyDescent="0.25">
      <c r="A1" s="105"/>
      <c r="B1" s="105"/>
      <c r="C1" s="106" t="s">
        <v>0</v>
      </c>
      <c r="D1" s="105"/>
      <c r="E1" s="105"/>
      <c r="F1" s="105"/>
      <c r="G1" s="105"/>
      <c r="H1" s="105"/>
      <c r="I1" s="105"/>
      <c r="J1" s="105"/>
      <c r="K1" s="105"/>
      <c r="L1" s="105"/>
      <c r="M1" s="105"/>
      <c r="N1" s="105"/>
      <c r="O1" s="105"/>
      <c r="P1" s="105"/>
      <c r="Q1" s="105"/>
    </row>
    <row r="3" spans="1:17" ht="18.75" x14ac:dyDescent="0.3">
      <c r="B3" s="4" t="s">
        <v>5</v>
      </c>
    </row>
    <row r="6" spans="1:17" x14ac:dyDescent="0.25">
      <c r="B6" t="s">
        <v>10</v>
      </c>
    </row>
    <row r="7" spans="1:17" x14ac:dyDescent="0.25">
      <c r="B7" t="s">
        <v>11</v>
      </c>
    </row>
    <row r="9" spans="1:17" x14ac:dyDescent="0.25">
      <c r="B9" t="s">
        <v>16</v>
      </c>
    </row>
    <row r="10" spans="1:17" x14ac:dyDescent="0.25">
      <c r="B10" t="s">
        <v>17</v>
      </c>
    </row>
    <row r="12" spans="1:17" x14ac:dyDescent="0.25">
      <c r="B12" t="s">
        <v>12</v>
      </c>
    </row>
    <row r="16" spans="1:17" x14ac:dyDescent="0.25">
      <c r="B16" s="5" t="s">
        <v>14</v>
      </c>
      <c r="C16" s="111" t="s">
        <v>13</v>
      </c>
      <c r="D16" s="111"/>
      <c r="E16" s="6" t="s">
        <v>15</v>
      </c>
      <c r="G16" s="3" t="s">
        <v>25</v>
      </c>
    </row>
    <row r="17" spans="2:9" x14ac:dyDescent="0.25">
      <c r="C17" s="7"/>
    </row>
    <row r="18" spans="2:9" x14ac:dyDescent="0.25">
      <c r="B18" s="105" t="s">
        <v>41</v>
      </c>
      <c r="C18" s="117"/>
      <c r="D18" s="118" t="s">
        <v>21</v>
      </c>
      <c r="E18" s="105"/>
      <c r="G18" t="s">
        <v>14</v>
      </c>
      <c r="I18" t="s">
        <v>37</v>
      </c>
    </row>
    <row r="19" spans="2:9" x14ac:dyDescent="0.25">
      <c r="B19" s="105" t="s">
        <v>18</v>
      </c>
      <c r="C19" s="117"/>
      <c r="D19" s="118" t="s">
        <v>22</v>
      </c>
      <c r="E19" s="105"/>
      <c r="G19" t="s">
        <v>15</v>
      </c>
      <c r="I19" t="s">
        <v>38</v>
      </c>
    </row>
    <row r="20" spans="2:9" x14ac:dyDescent="0.25">
      <c r="B20" s="105" t="s">
        <v>19</v>
      </c>
      <c r="C20" s="117"/>
      <c r="D20" s="118" t="s">
        <v>23</v>
      </c>
      <c r="E20" s="105"/>
      <c r="G20" t="s">
        <v>26</v>
      </c>
      <c r="I20" t="s">
        <v>53</v>
      </c>
    </row>
    <row r="21" spans="2:9" x14ac:dyDescent="0.25">
      <c r="B21" s="105" t="s">
        <v>20</v>
      </c>
      <c r="C21" s="117"/>
      <c r="D21" s="118" t="s">
        <v>24</v>
      </c>
      <c r="E21" s="105"/>
      <c r="I21" t="s">
        <v>39</v>
      </c>
    </row>
    <row r="22" spans="2:9" x14ac:dyDescent="0.25">
      <c r="B22" s="5"/>
      <c r="C22" s="9"/>
      <c r="D22" s="5"/>
      <c r="E22" s="5"/>
      <c r="G22" t="s">
        <v>27</v>
      </c>
      <c r="I22" t="s">
        <v>40</v>
      </c>
    </row>
    <row r="23" spans="2:9" x14ac:dyDescent="0.25">
      <c r="B23" s="119" t="s">
        <v>29</v>
      </c>
      <c r="C23" s="120"/>
      <c r="D23" s="121" t="s">
        <v>30</v>
      </c>
      <c r="E23" s="119"/>
      <c r="G23" t="s">
        <v>28</v>
      </c>
      <c r="I23" t="s">
        <v>54</v>
      </c>
    </row>
    <row r="24" spans="2:9" x14ac:dyDescent="0.25">
      <c r="C24" s="8"/>
    </row>
    <row r="26" spans="2:9" x14ac:dyDescent="0.25">
      <c r="B26" s="3" t="s">
        <v>35</v>
      </c>
    </row>
    <row r="28" spans="2:9" x14ac:dyDescent="0.25">
      <c r="B28" t="s">
        <v>32</v>
      </c>
      <c r="D28" s="10" t="s">
        <v>36</v>
      </c>
      <c r="E28" t="s">
        <v>31</v>
      </c>
    </row>
    <row r="29" spans="2:9" x14ac:dyDescent="0.25">
      <c r="B29" t="s">
        <v>33</v>
      </c>
      <c r="D29" s="10" t="s">
        <v>36</v>
      </c>
      <c r="E29" t="s">
        <v>47</v>
      </c>
    </row>
    <row r="30" spans="2:9" x14ac:dyDescent="0.25">
      <c r="B30" t="s">
        <v>34</v>
      </c>
      <c r="D30" s="10" t="s">
        <v>36</v>
      </c>
      <c r="E30" t="s">
        <v>48</v>
      </c>
    </row>
    <row r="33" spans="2:16" x14ac:dyDescent="0.25">
      <c r="B33" t="s">
        <v>42</v>
      </c>
    </row>
    <row r="36" spans="2:16" x14ac:dyDescent="0.25">
      <c r="B36" s="5" t="s">
        <v>14</v>
      </c>
      <c r="C36" s="111" t="s">
        <v>44</v>
      </c>
      <c r="D36" s="111"/>
      <c r="E36" s="6" t="s">
        <v>15</v>
      </c>
      <c r="G36" s="5" t="s">
        <v>14</v>
      </c>
      <c r="H36" s="111" t="s">
        <v>45</v>
      </c>
      <c r="I36" s="111"/>
      <c r="J36" s="6" t="s">
        <v>15</v>
      </c>
      <c r="L36" s="5" t="s">
        <v>14</v>
      </c>
      <c r="M36" s="111" t="s">
        <v>43</v>
      </c>
      <c r="N36" s="111"/>
      <c r="O36" s="6" t="s">
        <v>15</v>
      </c>
    </row>
    <row r="37" spans="2:16" x14ac:dyDescent="0.25">
      <c r="C37" s="7"/>
      <c r="H37" s="7"/>
      <c r="M37" s="7"/>
    </row>
    <row r="38" spans="2:16" x14ac:dyDescent="0.25">
      <c r="B38" s="112">
        <v>1000000</v>
      </c>
      <c r="C38" s="113"/>
      <c r="D38" s="114">
        <v>560000</v>
      </c>
      <c r="E38" s="115"/>
      <c r="F38" s="14"/>
      <c r="G38" s="112">
        <v>1000000</v>
      </c>
      <c r="H38" s="113"/>
      <c r="I38" s="114">
        <v>560000</v>
      </c>
      <c r="J38" s="115"/>
      <c r="K38" s="14"/>
      <c r="L38" s="112">
        <v>1000000</v>
      </c>
      <c r="M38" s="113"/>
      <c r="N38" s="114">
        <v>560000</v>
      </c>
      <c r="O38" s="115"/>
      <c r="P38" s="14"/>
    </row>
    <row r="39" spans="2:16" x14ac:dyDescent="0.25">
      <c r="B39" s="112">
        <v>5000000</v>
      </c>
      <c r="C39" s="113"/>
      <c r="D39" s="116">
        <v>3750000</v>
      </c>
      <c r="E39" s="112"/>
      <c r="F39" s="14"/>
      <c r="G39" s="112">
        <v>5000000</v>
      </c>
      <c r="H39" s="113"/>
      <c r="I39" s="116">
        <v>3750000</v>
      </c>
      <c r="J39" s="112"/>
      <c r="K39" s="14"/>
      <c r="L39" s="112">
        <v>5000000</v>
      </c>
      <c r="M39" s="113"/>
      <c r="N39" s="116">
        <v>3750000</v>
      </c>
      <c r="O39" s="112"/>
      <c r="P39" s="14"/>
    </row>
    <row r="40" spans="2:16" x14ac:dyDescent="0.25">
      <c r="B40" s="112">
        <v>55000</v>
      </c>
      <c r="C40" s="113"/>
      <c r="D40" s="116">
        <v>760000</v>
      </c>
      <c r="E40" s="112"/>
      <c r="F40" s="14"/>
      <c r="G40" s="112">
        <v>55000</v>
      </c>
      <c r="H40" s="113"/>
      <c r="I40" s="116">
        <v>760000</v>
      </c>
      <c r="J40" s="112"/>
      <c r="K40" s="14"/>
      <c r="L40" s="112"/>
      <c r="M40" s="113"/>
      <c r="N40" s="116">
        <v>760000</v>
      </c>
      <c r="O40" s="112"/>
      <c r="P40" s="14"/>
    </row>
    <row r="41" spans="2:16" x14ac:dyDescent="0.25">
      <c r="B41" s="112"/>
      <c r="C41" s="113"/>
      <c r="D41" s="116">
        <v>985000</v>
      </c>
      <c r="E41" s="112"/>
      <c r="F41" s="14"/>
      <c r="G41" s="112"/>
      <c r="H41" s="113"/>
      <c r="I41" s="116"/>
      <c r="J41" s="112"/>
      <c r="K41" s="14"/>
      <c r="L41" s="112"/>
      <c r="M41" s="113"/>
      <c r="N41" s="116">
        <v>985000</v>
      </c>
      <c r="O41" s="112"/>
      <c r="P41" s="14"/>
    </row>
    <row r="42" spans="2:16" x14ac:dyDescent="0.25">
      <c r="B42" s="15"/>
      <c r="C42" s="16"/>
      <c r="D42" s="15"/>
      <c r="E42" s="15"/>
      <c r="F42" s="14"/>
      <c r="G42" s="15"/>
      <c r="H42" s="16"/>
      <c r="I42" s="15"/>
      <c r="J42" s="15"/>
      <c r="K42" s="14"/>
      <c r="L42" s="15"/>
      <c r="M42" s="16"/>
      <c r="N42" s="15"/>
      <c r="O42" s="15"/>
      <c r="P42" s="14"/>
    </row>
    <row r="43" spans="2:16" x14ac:dyDescent="0.25">
      <c r="B43" s="108">
        <f>SUM(B38:C41)</f>
        <v>6055000</v>
      </c>
      <c r="C43" s="109"/>
      <c r="D43" s="107">
        <f>SUM(D38:E41)</f>
        <v>6055000</v>
      </c>
      <c r="E43" s="108"/>
      <c r="F43" s="14"/>
      <c r="G43" s="108">
        <f>SUM(G38:H41)</f>
        <v>6055000</v>
      </c>
      <c r="H43" s="109"/>
      <c r="I43" s="107">
        <f>SUM(I38:J41)</f>
        <v>5070000</v>
      </c>
      <c r="J43" s="108"/>
      <c r="K43" s="14"/>
      <c r="L43" s="108">
        <f>SUM(L38:M41)</f>
        <v>6000000</v>
      </c>
      <c r="M43" s="109"/>
      <c r="N43" s="107">
        <f>SUM(N38:O41)</f>
        <v>6055000</v>
      </c>
      <c r="O43" s="108"/>
      <c r="P43" s="14"/>
    </row>
    <row r="44" spans="2:16" x14ac:dyDescent="0.25">
      <c r="B44" s="17"/>
      <c r="C44" s="18"/>
      <c r="D44" s="17"/>
      <c r="E44" s="17"/>
      <c r="F44" s="14"/>
      <c r="G44" s="17"/>
      <c r="H44" s="18"/>
      <c r="I44" s="17"/>
      <c r="J44" s="19">
        <f>+G43-I43</f>
        <v>985000</v>
      </c>
      <c r="K44" s="14"/>
      <c r="L44" s="17"/>
      <c r="M44" s="20">
        <f>+N43-L43</f>
        <v>55000</v>
      </c>
      <c r="N44" s="17"/>
      <c r="O44" s="17"/>
      <c r="P44" s="14"/>
    </row>
    <row r="45" spans="2:16" x14ac:dyDescent="0.25">
      <c r="B45" s="11"/>
      <c r="C45" s="11"/>
      <c r="D45" s="11"/>
      <c r="E45" s="11"/>
      <c r="J45" s="12" t="s">
        <v>46</v>
      </c>
      <c r="M45" s="12" t="s">
        <v>49</v>
      </c>
    </row>
    <row r="46" spans="2:16" x14ac:dyDescent="0.25">
      <c r="B46" s="105" t="s">
        <v>32</v>
      </c>
      <c r="C46" s="105"/>
      <c r="D46" s="105"/>
      <c r="E46" s="105"/>
      <c r="G46" s="105" t="s">
        <v>33</v>
      </c>
      <c r="H46" s="105"/>
      <c r="I46" s="105"/>
      <c r="J46" s="105"/>
      <c r="L46" s="105" t="s">
        <v>34</v>
      </c>
      <c r="M46" s="105"/>
      <c r="N46" s="105"/>
      <c r="O46" s="105"/>
    </row>
    <row r="47" spans="2:16" x14ac:dyDescent="0.25">
      <c r="B47" s="110" t="s">
        <v>31</v>
      </c>
      <c r="C47" s="110"/>
      <c r="D47" s="110"/>
      <c r="E47" s="110"/>
      <c r="G47" s="110" t="s">
        <v>47</v>
      </c>
      <c r="H47" s="110"/>
      <c r="I47" s="110"/>
      <c r="J47" s="110"/>
      <c r="L47" s="110" t="s">
        <v>48</v>
      </c>
      <c r="M47" s="110"/>
      <c r="N47" s="110"/>
      <c r="O47" s="110"/>
    </row>
    <row r="50" spans="2:3" x14ac:dyDescent="0.25">
      <c r="B50" s="13" t="s">
        <v>311</v>
      </c>
      <c r="C50" t="s">
        <v>50</v>
      </c>
    </row>
    <row r="51" spans="2:3" x14ac:dyDescent="0.25">
      <c r="B51" s="13" t="s">
        <v>311</v>
      </c>
      <c r="C51" t="s">
        <v>52</v>
      </c>
    </row>
    <row r="52" spans="2:3" x14ac:dyDescent="0.25">
      <c r="C52" t="s">
        <v>51</v>
      </c>
    </row>
  </sheetData>
  <mergeCells count="52">
    <mergeCell ref="A1:B1"/>
    <mergeCell ref="C1:Q1"/>
    <mergeCell ref="C16:D16"/>
    <mergeCell ref="B18:C18"/>
    <mergeCell ref="D18:E18"/>
    <mergeCell ref="B39:C39"/>
    <mergeCell ref="D39:E39"/>
    <mergeCell ref="B40:C40"/>
    <mergeCell ref="B19:C19"/>
    <mergeCell ref="B20:C20"/>
    <mergeCell ref="B21:C21"/>
    <mergeCell ref="D19:E19"/>
    <mergeCell ref="D20:E20"/>
    <mergeCell ref="D21:E21"/>
    <mergeCell ref="B23:C23"/>
    <mergeCell ref="D23:E23"/>
    <mergeCell ref="C36:D36"/>
    <mergeCell ref="B38:C38"/>
    <mergeCell ref="D38:E38"/>
    <mergeCell ref="D40:E40"/>
    <mergeCell ref="H36:I36"/>
    <mergeCell ref="G38:H38"/>
    <mergeCell ref="I38:J38"/>
    <mergeCell ref="G39:H39"/>
    <mergeCell ref="I39:J39"/>
    <mergeCell ref="B41:C41"/>
    <mergeCell ref="D41:E41"/>
    <mergeCell ref="B43:C43"/>
    <mergeCell ref="D43:E43"/>
    <mergeCell ref="L40:M40"/>
    <mergeCell ref="L43:M43"/>
    <mergeCell ref="N40:O40"/>
    <mergeCell ref="G40:H40"/>
    <mergeCell ref="I40:J40"/>
    <mergeCell ref="G41:H41"/>
    <mergeCell ref="I41:J41"/>
    <mergeCell ref="L41:M41"/>
    <mergeCell ref="N41:O41"/>
    <mergeCell ref="M36:N36"/>
    <mergeCell ref="L38:M38"/>
    <mergeCell ref="N38:O38"/>
    <mergeCell ref="L39:M39"/>
    <mergeCell ref="N39:O39"/>
    <mergeCell ref="N43:O43"/>
    <mergeCell ref="B46:E46"/>
    <mergeCell ref="G43:H43"/>
    <mergeCell ref="I43:J43"/>
    <mergeCell ref="B47:E47"/>
    <mergeCell ref="G46:J46"/>
    <mergeCell ref="G47:J47"/>
    <mergeCell ref="L46:O46"/>
    <mergeCell ref="L47:O47"/>
  </mergeCells>
  <pageMargins left="0.7" right="0.7" top="0.75" bottom="0.75" header="0.3" footer="0.3"/>
  <pageSetup scale="6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9"/>
  <sheetViews>
    <sheetView showGridLines="0" workbookViewId="0">
      <selection sqref="A1:B1"/>
    </sheetView>
  </sheetViews>
  <sheetFormatPr baseColWidth="10" defaultRowHeight="15" x14ac:dyDescent="0.25"/>
  <cols>
    <col min="1" max="1" width="3.42578125" customWidth="1"/>
    <col min="2" max="2" width="12.7109375" customWidth="1"/>
    <col min="5" max="5" width="14.5703125" customWidth="1"/>
  </cols>
  <sheetData>
    <row r="1" spans="1:17" ht="70.150000000000006" customHeight="1" x14ac:dyDescent="0.25">
      <c r="A1" s="105"/>
      <c r="B1" s="105"/>
      <c r="C1" s="106" t="s">
        <v>0</v>
      </c>
      <c r="D1" s="105"/>
      <c r="E1" s="105"/>
      <c r="F1" s="105"/>
      <c r="G1" s="105"/>
      <c r="H1" s="105"/>
      <c r="I1" s="105"/>
      <c r="J1" s="105"/>
      <c r="K1" s="105"/>
      <c r="L1" s="105"/>
      <c r="M1" s="105"/>
      <c r="N1" s="105"/>
      <c r="O1" s="105"/>
      <c r="P1" s="105"/>
      <c r="Q1" s="105"/>
    </row>
    <row r="3" spans="1:17" ht="18.75" x14ac:dyDescent="0.3">
      <c r="B3" s="4" t="s">
        <v>6</v>
      </c>
    </row>
    <row r="6" spans="1:17" x14ac:dyDescent="0.25">
      <c r="B6" t="s">
        <v>60</v>
      </c>
    </row>
    <row r="7" spans="1:17" x14ac:dyDescent="0.25">
      <c r="B7" t="s">
        <v>61</v>
      </c>
    </row>
    <row r="9" spans="1:17" x14ac:dyDescent="0.25">
      <c r="C9" t="s">
        <v>55</v>
      </c>
    </row>
    <row r="10" spans="1:17" x14ac:dyDescent="0.25">
      <c r="C10" t="s">
        <v>56</v>
      </c>
    </row>
    <row r="11" spans="1:17" x14ac:dyDescent="0.25">
      <c r="C11" t="s">
        <v>57</v>
      </c>
    </row>
    <row r="12" spans="1:17" x14ac:dyDescent="0.25">
      <c r="C12" t="s">
        <v>58</v>
      </c>
    </row>
    <row r="13" spans="1:17" x14ac:dyDescent="0.25">
      <c r="C13" t="s">
        <v>59</v>
      </c>
    </row>
    <row r="15" spans="1:17" ht="18.75" x14ac:dyDescent="0.3">
      <c r="B15" s="4" t="s">
        <v>55</v>
      </c>
    </row>
    <row r="16" spans="1:17" x14ac:dyDescent="0.25">
      <c r="B16" t="s">
        <v>63</v>
      </c>
    </row>
    <row r="18" spans="2:10" x14ac:dyDescent="0.25">
      <c r="B18" t="s">
        <v>62</v>
      </c>
      <c r="G18" t="s">
        <v>164</v>
      </c>
    </row>
    <row r="20" spans="2:10" x14ac:dyDescent="0.25">
      <c r="B20" t="s">
        <v>64</v>
      </c>
      <c r="G20" s="5" t="s">
        <v>14</v>
      </c>
      <c r="H20" s="111" t="s">
        <v>159</v>
      </c>
      <c r="I20" s="111"/>
      <c r="J20" s="6" t="s">
        <v>15</v>
      </c>
    </row>
    <row r="21" spans="2:10" x14ac:dyDescent="0.25">
      <c r="B21" t="s">
        <v>65</v>
      </c>
      <c r="H21" s="7"/>
    </row>
    <row r="22" spans="2:10" x14ac:dyDescent="0.25">
      <c r="B22" t="s">
        <v>66</v>
      </c>
      <c r="G22" s="105" t="s">
        <v>160</v>
      </c>
      <c r="H22" s="117"/>
      <c r="I22" s="118" t="s">
        <v>162</v>
      </c>
      <c r="J22" s="105"/>
    </row>
    <row r="23" spans="2:10" x14ac:dyDescent="0.25">
      <c r="B23" t="s">
        <v>67</v>
      </c>
      <c r="G23" s="105" t="s">
        <v>161</v>
      </c>
      <c r="H23" s="117"/>
      <c r="I23" s="118" t="s">
        <v>163</v>
      </c>
      <c r="J23" s="105"/>
    </row>
    <row r="24" spans="2:10" x14ac:dyDescent="0.25">
      <c r="B24" t="s">
        <v>68</v>
      </c>
      <c r="G24" s="105"/>
      <c r="H24" s="117"/>
      <c r="I24" s="118"/>
      <c r="J24" s="105"/>
    </row>
    <row r="25" spans="2:10" x14ac:dyDescent="0.25">
      <c r="B25" t="s">
        <v>69</v>
      </c>
      <c r="G25" s="105"/>
      <c r="H25" s="117"/>
      <c r="I25" s="118"/>
      <c r="J25" s="105"/>
    </row>
    <row r="26" spans="2:10" x14ac:dyDescent="0.25">
      <c r="B26" t="s">
        <v>70</v>
      </c>
      <c r="G26" s="5"/>
      <c r="H26" s="9"/>
      <c r="I26" s="5"/>
      <c r="J26" s="5"/>
    </row>
    <row r="27" spans="2:10" x14ac:dyDescent="0.25">
      <c r="B27" t="s">
        <v>71</v>
      </c>
      <c r="G27" s="119" t="s">
        <v>29</v>
      </c>
      <c r="H27" s="120"/>
      <c r="I27" s="121" t="s">
        <v>30</v>
      </c>
      <c r="J27" s="119"/>
    </row>
    <row r="28" spans="2:10" x14ac:dyDescent="0.25">
      <c r="B28" t="s">
        <v>72</v>
      </c>
      <c r="H28" s="8"/>
    </row>
    <row r="29" spans="2:10" x14ac:dyDescent="0.25">
      <c r="B29" t="s">
        <v>73</v>
      </c>
      <c r="G29" t="s">
        <v>174</v>
      </c>
    </row>
    <row r="30" spans="2:10" x14ac:dyDescent="0.25">
      <c r="B30" t="s">
        <v>74</v>
      </c>
      <c r="G30" s="32" t="s">
        <v>32</v>
      </c>
      <c r="I30" s="10" t="s">
        <v>36</v>
      </c>
      <c r="J30" t="s">
        <v>31</v>
      </c>
    </row>
    <row r="31" spans="2:10" x14ac:dyDescent="0.25">
      <c r="B31" t="s">
        <v>75</v>
      </c>
      <c r="G31" s="32" t="s">
        <v>33</v>
      </c>
      <c r="I31" s="10" t="s">
        <v>36</v>
      </c>
      <c r="J31" t="s">
        <v>47</v>
      </c>
    </row>
    <row r="32" spans="2:10" x14ac:dyDescent="0.25">
      <c r="B32" t="s">
        <v>76</v>
      </c>
      <c r="I32" s="10"/>
    </row>
    <row r="33" spans="2:7" x14ac:dyDescent="0.25">
      <c r="B33" t="s">
        <v>81</v>
      </c>
    </row>
    <row r="34" spans="2:7" x14ac:dyDescent="0.25">
      <c r="B34" t="s">
        <v>77</v>
      </c>
    </row>
    <row r="35" spans="2:7" x14ac:dyDescent="0.25">
      <c r="B35" t="s">
        <v>78</v>
      </c>
    </row>
    <row r="36" spans="2:7" x14ac:dyDescent="0.25">
      <c r="B36" t="s">
        <v>79</v>
      </c>
    </row>
    <row r="37" spans="2:7" x14ac:dyDescent="0.25">
      <c r="B37" t="s">
        <v>80</v>
      </c>
    </row>
    <row r="38" spans="2:7" x14ac:dyDescent="0.25">
      <c r="B38" s="21" t="s">
        <v>99</v>
      </c>
      <c r="C38" s="21"/>
      <c r="D38" s="21"/>
      <c r="E38" s="21"/>
      <c r="F38" s="13" t="s">
        <v>311</v>
      </c>
      <c r="G38" t="s">
        <v>104</v>
      </c>
    </row>
    <row r="39" spans="2:7" x14ac:dyDescent="0.25">
      <c r="B39" s="21" t="s">
        <v>100</v>
      </c>
      <c r="C39" s="21"/>
      <c r="D39" s="21"/>
      <c r="E39" s="21"/>
      <c r="G39" t="s">
        <v>105</v>
      </c>
    </row>
    <row r="40" spans="2:7" x14ac:dyDescent="0.25">
      <c r="B40" s="21" t="s">
        <v>101</v>
      </c>
      <c r="C40" s="21"/>
      <c r="D40" s="21"/>
      <c r="E40" s="21"/>
      <c r="G40" t="s">
        <v>106</v>
      </c>
    </row>
    <row r="41" spans="2:7" x14ac:dyDescent="0.25">
      <c r="B41" s="21" t="s">
        <v>98</v>
      </c>
      <c r="C41" s="21"/>
      <c r="D41" s="21"/>
      <c r="E41" s="21"/>
      <c r="G41" t="s">
        <v>107</v>
      </c>
    </row>
    <row r="42" spans="2:7" x14ac:dyDescent="0.25">
      <c r="B42" s="21" t="s">
        <v>102</v>
      </c>
      <c r="C42" s="21"/>
      <c r="D42" s="21"/>
      <c r="E42" s="21"/>
    </row>
    <row r="43" spans="2:7" x14ac:dyDescent="0.25">
      <c r="B43" s="21" t="s">
        <v>103</v>
      </c>
      <c r="C43" s="21"/>
      <c r="D43" s="21"/>
      <c r="E43" s="21"/>
      <c r="G43" t="s">
        <v>175</v>
      </c>
    </row>
    <row r="48" spans="2:7" ht="18.75" x14ac:dyDescent="0.3">
      <c r="B48" s="4" t="s">
        <v>56</v>
      </c>
    </row>
    <row r="49" spans="2:10" x14ac:dyDescent="0.25">
      <c r="B49" t="s">
        <v>82</v>
      </c>
    </row>
    <row r="51" spans="2:10" x14ac:dyDescent="0.25">
      <c r="B51" t="s">
        <v>83</v>
      </c>
      <c r="G51" t="s">
        <v>165</v>
      </c>
    </row>
    <row r="53" spans="2:10" x14ac:dyDescent="0.25">
      <c r="B53" t="s">
        <v>84</v>
      </c>
      <c r="G53" s="5" t="s">
        <v>14</v>
      </c>
      <c r="H53" s="111" t="s">
        <v>166</v>
      </c>
      <c r="I53" s="111"/>
      <c r="J53" s="6" t="s">
        <v>15</v>
      </c>
    </row>
    <row r="54" spans="2:10" x14ac:dyDescent="0.25">
      <c r="B54" t="s">
        <v>85</v>
      </c>
      <c r="H54" s="7"/>
    </row>
    <row r="55" spans="2:10" x14ac:dyDescent="0.25">
      <c r="B55" t="s">
        <v>86</v>
      </c>
      <c r="G55" s="105" t="s">
        <v>167</v>
      </c>
      <c r="H55" s="117"/>
      <c r="I55" s="118" t="s">
        <v>160</v>
      </c>
      <c r="J55" s="105"/>
    </row>
    <row r="56" spans="2:10" x14ac:dyDescent="0.25">
      <c r="B56" t="s">
        <v>87</v>
      </c>
      <c r="G56" s="105" t="s">
        <v>161</v>
      </c>
      <c r="H56" s="117"/>
      <c r="I56" s="118" t="s">
        <v>163</v>
      </c>
      <c r="J56" s="105"/>
    </row>
    <row r="57" spans="2:10" x14ac:dyDescent="0.25">
      <c r="B57" t="s">
        <v>88</v>
      </c>
      <c r="G57" s="105"/>
      <c r="H57" s="117"/>
      <c r="I57" s="118"/>
      <c r="J57" s="105"/>
    </row>
    <row r="58" spans="2:10" x14ac:dyDescent="0.25">
      <c r="B58" t="s">
        <v>89</v>
      </c>
      <c r="G58" s="105"/>
      <c r="H58" s="117"/>
      <c r="I58" s="118"/>
      <c r="J58" s="105"/>
    </row>
    <row r="59" spans="2:10" x14ac:dyDescent="0.25">
      <c r="B59" t="s">
        <v>90</v>
      </c>
      <c r="G59" s="5"/>
      <c r="H59" s="9"/>
      <c r="I59" s="5"/>
      <c r="J59" s="5"/>
    </row>
    <row r="60" spans="2:10" x14ac:dyDescent="0.25">
      <c r="B60" t="s">
        <v>91</v>
      </c>
      <c r="G60" s="119" t="s">
        <v>29</v>
      </c>
      <c r="H60" s="120"/>
      <c r="I60" s="121" t="s">
        <v>30</v>
      </c>
      <c r="J60" s="119"/>
    </row>
    <row r="61" spans="2:10" x14ac:dyDescent="0.25">
      <c r="B61" t="s">
        <v>92</v>
      </c>
      <c r="G61" t="s">
        <v>174</v>
      </c>
    </row>
    <row r="62" spans="2:10" x14ac:dyDescent="0.25">
      <c r="B62" t="s">
        <v>94</v>
      </c>
      <c r="G62" s="32" t="s">
        <v>32</v>
      </c>
      <c r="I62" s="10" t="s">
        <v>36</v>
      </c>
      <c r="J62" t="s">
        <v>31</v>
      </c>
    </row>
    <row r="63" spans="2:10" x14ac:dyDescent="0.25">
      <c r="B63" t="s">
        <v>93</v>
      </c>
      <c r="G63" s="32" t="s">
        <v>34</v>
      </c>
      <c r="I63" s="10" t="s">
        <v>36</v>
      </c>
      <c r="J63" t="s">
        <v>48</v>
      </c>
    </row>
    <row r="64" spans="2:10" x14ac:dyDescent="0.25">
      <c r="B64" t="s">
        <v>95</v>
      </c>
    </row>
    <row r="65" spans="2:7" x14ac:dyDescent="0.25">
      <c r="B65" t="s">
        <v>96</v>
      </c>
    </row>
    <row r="66" spans="2:7" x14ac:dyDescent="0.25">
      <c r="B66" t="s">
        <v>97</v>
      </c>
    </row>
    <row r="69" spans="2:7" ht="18.75" x14ac:dyDescent="0.3">
      <c r="B69" s="4" t="s">
        <v>57</v>
      </c>
    </row>
    <row r="70" spans="2:7" x14ac:dyDescent="0.25">
      <c r="B70" t="s">
        <v>108</v>
      </c>
    </row>
    <row r="71" spans="2:7" x14ac:dyDescent="0.25">
      <c r="B71" t="s">
        <v>109</v>
      </c>
    </row>
    <row r="72" spans="2:7" x14ac:dyDescent="0.25">
      <c r="B72" t="s">
        <v>110</v>
      </c>
    </row>
    <row r="74" spans="2:7" x14ac:dyDescent="0.25">
      <c r="B74" t="s">
        <v>111</v>
      </c>
    </row>
    <row r="76" spans="2:7" x14ac:dyDescent="0.25">
      <c r="B76" t="s">
        <v>112</v>
      </c>
    </row>
    <row r="77" spans="2:7" x14ac:dyDescent="0.25">
      <c r="B77" s="21" t="s">
        <v>113</v>
      </c>
      <c r="C77" s="21"/>
      <c r="D77" s="21"/>
      <c r="E77" s="21"/>
      <c r="F77" s="13" t="s">
        <v>311</v>
      </c>
      <c r="G77" t="s">
        <v>117</v>
      </c>
    </row>
    <row r="78" spans="2:7" x14ac:dyDescent="0.25">
      <c r="B78" s="21" t="s">
        <v>114</v>
      </c>
      <c r="C78" s="21"/>
      <c r="D78" s="21"/>
      <c r="E78" s="21"/>
      <c r="F78" s="13"/>
    </row>
    <row r="79" spans="2:7" x14ac:dyDescent="0.25">
      <c r="B79" s="22" t="s">
        <v>115</v>
      </c>
      <c r="C79" s="22"/>
      <c r="D79" s="22"/>
      <c r="E79" s="22"/>
      <c r="F79" s="13" t="s">
        <v>311</v>
      </c>
      <c r="G79" t="s">
        <v>118</v>
      </c>
    </row>
    <row r="80" spans="2:7" x14ac:dyDescent="0.25">
      <c r="B80" s="22" t="s">
        <v>116</v>
      </c>
      <c r="C80" s="22"/>
      <c r="D80" s="22"/>
      <c r="E80" s="22"/>
      <c r="F80" s="3"/>
    </row>
    <row r="81" spans="2:10" x14ac:dyDescent="0.25">
      <c r="B81" t="s">
        <v>119</v>
      </c>
    </row>
    <row r="82" spans="2:10" x14ac:dyDescent="0.25">
      <c r="B82" t="s">
        <v>120</v>
      </c>
    </row>
    <row r="83" spans="2:10" x14ac:dyDescent="0.25">
      <c r="B83" s="21" t="s">
        <v>121</v>
      </c>
      <c r="C83" s="21"/>
      <c r="D83" s="21"/>
      <c r="E83" s="21"/>
      <c r="F83" s="13" t="s">
        <v>311</v>
      </c>
      <c r="G83" t="s">
        <v>123</v>
      </c>
    </row>
    <row r="84" spans="2:10" x14ac:dyDescent="0.25">
      <c r="B84" s="22" t="s">
        <v>122</v>
      </c>
      <c r="C84" s="22"/>
      <c r="D84" s="22"/>
      <c r="E84" s="22"/>
      <c r="F84" s="13" t="s">
        <v>311</v>
      </c>
      <c r="G84" t="s">
        <v>124</v>
      </c>
    </row>
    <row r="85" spans="2:10" x14ac:dyDescent="0.25">
      <c r="G85" t="s">
        <v>125</v>
      </c>
    </row>
    <row r="87" spans="2:10" x14ac:dyDescent="0.25">
      <c r="G87" t="s">
        <v>168</v>
      </c>
    </row>
    <row r="89" spans="2:10" x14ac:dyDescent="0.25">
      <c r="G89" s="5" t="s">
        <v>14</v>
      </c>
      <c r="H89" s="111" t="s">
        <v>169</v>
      </c>
      <c r="I89" s="111"/>
      <c r="J89" s="6" t="s">
        <v>15</v>
      </c>
    </row>
    <row r="90" spans="2:10" x14ac:dyDescent="0.25">
      <c r="H90" s="7"/>
    </row>
    <row r="91" spans="2:10" x14ac:dyDescent="0.25">
      <c r="G91" s="105" t="s">
        <v>167</v>
      </c>
      <c r="H91" s="117"/>
      <c r="I91" s="118" t="s">
        <v>160</v>
      </c>
      <c r="J91" s="105"/>
    </row>
    <row r="92" spans="2:10" x14ac:dyDescent="0.25">
      <c r="G92" s="105" t="s">
        <v>161</v>
      </c>
      <c r="H92" s="117"/>
      <c r="I92" s="118" t="s">
        <v>163</v>
      </c>
      <c r="J92" s="105"/>
    </row>
    <row r="93" spans="2:10" x14ac:dyDescent="0.25">
      <c r="G93" s="105"/>
      <c r="H93" s="117"/>
      <c r="I93" s="118"/>
      <c r="J93" s="105"/>
    </row>
    <row r="94" spans="2:10" x14ac:dyDescent="0.25">
      <c r="G94" s="105"/>
      <c r="H94" s="117"/>
      <c r="I94" s="118"/>
      <c r="J94" s="105"/>
    </row>
    <row r="95" spans="2:10" x14ac:dyDescent="0.25">
      <c r="G95" s="5"/>
      <c r="H95" s="9"/>
      <c r="I95" s="5"/>
      <c r="J95" s="5"/>
    </row>
    <row r="96" spans="2:10" x14ac:dyDescent="0.25">
      <c r="G96" s="119" t="s">
        <v>29</v>
      </c>
      <c r="H96" s="120"/>
      <c r="I96" s="121" t="s">
        <v>30</v>
      </c>
      <c r="J96" s="119"/>
    </row>
    <row r="97" spans="2:10" x14ac:dyDescent="0.25">
      <c r="G97" t="s">
        <v>174</v>
      </c>
    </row>
    <row r="98" spans="2:10" x14ac:dyDescent="0.25">
      <c r="G98" s="32" t="s">
        <v>32</v>
      </c>
      <c r="I98" s="10" t="s">
        <v>36</v>
      </c>
      <c r="J98" t="s">
        <v>31</v>
      </c>
    </row>
    <row r="99" spans="2:10" x14ac:dyDescent="0.25">
      <c r="G99" s="32" t="s">
        <v>34</v>
      </c>
      <c r="I99" s="10" t="s">
        <v>36</v>
      </c>
      <c r="J99" t="s">
        <v>48</v>
      </c>
    </row>
    <row r="101" spans="2:10" x14ac:dyDescent="0.25">
      <c r="G101" t="s">
        <v>176</v>
      </c>
    </row>
    <row r="104" spans="2:10" ht="18.75" x14ac:dyDescent="0.3">
      <c r="B104" s="4" t="s">
        <v>58</v>
      </c>
    </row>
    <row r="105" spans="2:10" x14ac:dyDescent="0.25">
      <c r="B105" t="s">
        <v>134</v>
      </c>
    </row>
    <row r="107" spans="2:10" x14ac:dyDescent="0.25">
      <c r="B107" t="s">
        <v>126</v>
      </c>
    </row>
    <row r="108" spans="2:10" x14ac:dyDescent="0.25">
      <c r="B108" t="s">
        <v>127</v>
      </c>
    </row>
    <row r="110" spans="2:10" x14ac:dyDescent="0.25">
      <c r="B110" t="s">
        <v>128</v>
      </c>
      <c r="G110" t="s">
        <v>170</v>
      </c>
    </row>
    <row r="112" spans="2:10" x14ac:dyDescent="0.25">
      <c r="B112" t="s">
        <v>129</v>
      </c>
      <c r="G112" s="5" t="s">
        <v>14</v>
      </c>
      <c r="H112" s="111" t="s">
        <v>171</v>
      </c>
      <c r="I112" s="111"/>
      <c r="J112" s="6" t="s">
        <v>15</v>
      </c>
    </row>
    <row r="113" spans="2:10" x14ac:dyDescent="0.25">
      <c r="B113" t="s">
        <v>130</v>
      </c>
      <c r="H113" s="7"/>
    </row>
    <row r="114" spans="2:10" x14ac:dyDescent="0.25">
      <c r="B114" t="s">
        <v>131</v>
      </c>
      <c r="G114" s="105" t="s">
        <v>167</v>
      </c>
      <c r="H114" s="117"/>
      <c r="I114" s="118" t="s">
        <v>160</v>
      </c>
      <c r="J114" s="105"/>
    </row>
    <row r="115" spans="2:10" x14ac:dyDescent="0.25">
      <c r="B115" t="s">
        <v>132</v>
      </c>
      <c r="G115" s="105" t="s">
        <v>161</v>
      </c>
      <c r="H115" s="117"/>
      <c r="I115" s="118" t="s">
        <v>163</v>
      </c>
      <c r="J115" s="105"/>
    </row>
    <row r="116" spans="2:10" x14ac:dyDescent="0.25">
      <c r="B116" t="s">
        <v>686</v>
      </c>
      <c r="G116" s="105"/>
      <c r="H116" s="117"/>
      <c r="I116" s="118"/>
      <c r="J116" s="105"/>
    </row>
    <row r="117" spans="2:10" x14ac:dyDescent="0.25">
      <c r="G117" s="105"/>
      <c r="H117" s="117"/>
      <c r="I117" s="118"/>
      <c r="J117" s="105"/>
    </row>
    <row r="118" spans="2:10" x14ac:dyDescent="0.25">
      <c r="G118" s="5"/>
      <c r="H118" s="9"/>
      <c r="I118" s="5"/>
      <c r="J118" s="5"/>
    </row>
    <row r="119" spans="2:10" x14ac:dyDescent="0.25">
      <c r="G119" s="119" t="s">
        <v>29</v>
      </c>
      <c r="H119" s="120"/>
      <c r="I119" s="121" t="s">
        <v>30</v>
      </c>
      <c r="J119" s="119"/>
    </row>
    <row r="120" spans="2:10" x14ac:dyDescent="0.25">
      <c r="G120" t="s">
        <v>174</v>
      </c>
    </row>
    <row r="121" spans="2:10" x14ac:dyDescent="0.25">
      <c r="G121" s="32" t="s">
        <v>32</v>
      </c>
      <c r="I121" s="10" t="s">
        <v>36</v>
      </c>
      <c r="J121" t="s">
        <v>31</v>
      </c>
    </row>
    <row r="122" spans="2:10" x14ac:dyDescent="0.25">
      <c r="G122" s="32" t="s">
        <v>34</v>
      </c>
      <c r="I122" s="10" t="s">
        <v>36</v>
      </c>
      <c r="J122" t="s">
        <v>48</v>
      </c>
    </row>
    <row r="124" spans="2:10" ht="18.75" x14ac:dyDescent="0.3">
      <c r="B124" s="4" t="s">
        <v>59</v>
      </c>
    </row>
    <row r="125" spans="2:10" x14ac:dyDescent="0.25">
      <c r="B125" t="s">
        <v>133</v>
      </c>
    </row>
    <row r="127" spans="2:10" x14ac:dyDescent="0.25">
      <c r="B127" t="s">
        <v>135</v>
      </c>
    </row>
    <row r="128" spans="2:10" x14ac:dyDescent="0.25">
      <c r="B128" t="s">
        <v>136</v>
      </c>
    </row>
    <row r="130" spans="2:10" x14ac:dyDescent="0.25">
      <c r="B130" t="s">
        <v>128</v>
      </c>
      <c r="G130" t="s">
        <v>172</v>
      </c>
    </row>
    <row r="132" spans="2:10" x14ac:dyDescent="0.25">
      <c r="B132" t="s">
        <v>137</v>
      </c>
      <c r="G132" s="5" t="s">
        <v>14</v>
      </c>
      <c r="H132" s="111" t="s">
        <v>173</v>
      </c>
      <c r="I132" s="111"/>
      <c r="J132" s="6" t="s">
        <v>15</v>
      </c>
    </row>
    <row r="133" spans="2:10" x14ac:dyDescent="0.25">
      <c r="B133" t="s">
        <v>138</v>
      </c>
      <c r="H133" s="7"/>
    </row>
    <row r="134" spans="2:10" x14ac:dyDescent="0.25">
      <c r="B134" t="s">
        <v>139</v>
      </c>
      <c r="G134" s="105" t="s">
        <v>160</v>
      </c>
      <c r="H134" s="117"/>
      <c r="I134" s="118" t="s">
        <v>162</v>
      </c>
      <c r="J134" s="105"/>
    </row>
    <row r="135" spans="2:10" x14ac:dyDescent="0.25">
      <c r="B135" t="s">
        <v>140</v>
      </c>
      <c r="G135" s="105" t="s">
        <v>161</v>
      </c>
      <c r="H135" s="117"/>
      <c r="I135" s="118" t="s">
        <v>163</v>
      </c>
      <c r="J135" s="105"/>
    </row>
    <row r="136" spans="2:10" x14ac:dyDescent="0.25">
      <c r="B136" t="s">
        <v>141</v>
      </c>
      <c r="G136" s="105"/>
      <c r="H136" s="117"/>
      <c r="I136" s="118"/>
      <c r="J136" s="105"/>
    </row>
    <row r="137" spans="2:10" x14ac:dyDescent="0.25">
      <c r="B137" t="s">
        <v>142</v>
      </c>
      <c r="G137" s="105"/>
      <c r="H137" s="117"/>
      <c r="I137" s="118"/>
      <c r="J137" s="105"/>
    </row>
    <row r="138" spans="2:10" x14ac:dyDescent="0.25">
      <c r="B138" t="s">
        <v>143</v>
      </c>
      <c r="G138" s="5"/>
      <c r="H138" s="9"/>
      <c r="I138" s="5"/>
      <c r="J138" s="5"/>
    </row>
    <row r="139" spans="2:10" x14ac:dyDescent="0.25">
      <c r="B139" t="s">
        <v>144</v>
      </c>
      <c r="G139" s="119" t="s">
        <v>29</v>
      </c>
      <c r="H139" s="120"/>
      <c r="I139" s="121" t="s">
        <v>30</v>
      </c>
      <c r="J139" s="119"/>
    </row>
    <row r="140" spans="2:10" x14ac:dyDescent="0.25">
      <c r="B140" t="s">
        <v>145</v>
      </c>
      <c r="H140" s="8"/>
    </row>
    <row r="141" spans="2:10" x14ac:dyDescent="0.25">
      <c r="B141" t="s">
        <v>146</v>
      </c>
      <c r="G141" t="s">
        <v>174</v>
      </c>
    </row>
    <row r="142" spans="2:10" x14ac:dyDescent="0.25">
      <c r="B142" t="s">
        <v>147</v>
      </c>
      <c r="G142" s="32" t="s">
        <v>32</v>
      </c>
      <c r="I142" s="10" t="s">
        <v>36</v>
      </c>
      <c r="J142" t="s">
        <v>31</v>
      </c>
    </row>
    <row r="143" spans="2:10" x14ac:dyDescent="0.25">
      <c r="B143" t="s">
        <v>148</v>
      </c>
      <c r="G143" s="32" t="s">
        <v>33</v>
      </c>
      <c r="I143" s="10" t="s">
        <v>36</v>
      </c>
      <c r="J143" t="s">
        <v>47</v>
      </c>
    </row>
    <row r="144" spans="2:10" x14ac:dyDescent="0.25">
      <c r="B144" t="s">
        <v>149</v>
      </c>
      <c r="I144" s="10"/>
    </row>
    <row r="145" spans="2:2" x14ac:dyDescent="0.25">
      <c r="B145" t="s">
        <v>150</v>
      </c>
    </row>
    <row r="146" spans="2:2" x14ac:dyDescent="0.25">
      <c r="B146" t="s">
        <v>151</v>
      </c>
    </row>
    <row r="147" spans="2:2" x14ac:dyDescent="0.25">
      <c r="B147" t="s">
        <v>152</v>
      </c>
    </row>
    <row r="148" spans="2:2" x14ac:dyDescent="0.25">
      <c r="B148" t="s">
        <v>153</v>
      </c>
    </row>
    <row r="149" spans="2:2" x14ac:dyDescent="0.25">
      <c r="B149" t="s">
        <v>154</v>
      </c>
    </row>
    <row r="154" spans="2:2" ht="18.75" x14ac:dyDescent="0.3">
      <c r="B154" s="4" t="s">
        <v>653</v>
      </c>
    </row>
    <row r="156" spans="2:2" x14ac:dyDescent="0.25">
      <c r="B156" t="s">
        <v>654</v>
      </c>
    </row>
    <row r="157" spans="2:2" x14ac:dyDescent="0.25">
      <c r="B157" t="s">
        <v>655</v>
      </c>
    </row>
    <row r="159" spans="2:2" x14ac:dyDescent="0.25">
      <c r="B159" t="s">
        <v>656</v>
      </c>
    </row>
    <row r="162" spans="2:7" x14ac:dyDescent="0.25">
      <c r="B162" s="103" t="s">
        <v>657</v>
      </c>
      <c r="C162" s="122" t="s">
        <v>658</v>
      </c>
      <c r="D162" s="122"/>
      <c r="E162" s="123"/>
    </row>
    <row r="163" spans="2:7" x14ac:dyDescent="0.25">
      <c r="B163">
        <v>1</v>
      </c>
      <c r="C163" t="s">
        <v>659</v>
      </c>
    </row>
    <row r="164" spans="2:7" x14ac:dyDescent="0.25">
      <c r="B164">
        <v>2</v>
      </c>
      <c r="C164" s="32" t="s">
        <v>660</v>
      </c>
    </row>
    <row r="165" spans="2:7" x14ac:dyDescent="0.25">
      <c r="B165">
        <v>3</v>
      </c>
      <c r="C165" s="2" t="s">
        <v>661</v>
      </c>
      <c r="G165" t="s">
        <v>664</v>
      </c>
    </row>
    <row r="166" spans="2:7" x14ac:dyDescent="0.25">
      <c r="B166">
        <v>4</v>
      </c>
      <c r="C166" s="100" t="s">
        <v>662</v>
      </c>
    </row>
    <row r="167" spans="2:7" x14ac:dyDescent="0.25">
      <c r="B167">
        <v>5</v>
      </c>
      <c r="C167" s="101" t="s">
        <v>201</v>
      </c>
    </row>
    <row r="168" spans="2:7" x14ac:dyDescent="0.25">
      <c r="B168">
        <v>6</v>
      </c>
      <c r="C168" s="102" t="s">
        <v>663</v>
      </c>
      <c r="G168" t="s">
        <v>665</v>
      </c>
    </row>
    <row r="170" spans="2:7" x14ac:dyDescent="0.25">
      <c r="B170" t="s">
        <v>666</v>
      </c>
    </row>
    <row r="172" spans="2:7" x14ac:dyDescent="0.25">
      <c r="B172" t="s">
        <v>667</v>
      </c>
    </row>
    <row r="174" spans="2:7" x14ac:dyDescent="0.25">
      <c r="B174" t="s">
        <v>669</v>
      </c>
    </row>
    <row r="176" spans="2:7" x14ac:dyDescent="0.25">
      <c r="B176" s="104" t="s">
        <v>668</v>
      </c>
    </row>
    <row r="180" spans="7:12" x14ac:dyDescent="0.25">
      <c r="G180" s="110" t="s">
        <v>670</v>
      </c>
      <c r="H180" s="110"/>
      <c r="I180" s="110"/>
      <c r="J180" s="110"/>
      <c r="K180" s="110"/>
      <c r="L180" s="110"/>
    </row>
    <row r="204" spans="6:10" x14ac:dyDescent="0.25">
      <c r="F204" s="124" t="s">
        <v>677</v>
      </c>
      <c r="G204" s="125"/>
      <c r="H204" s="125"/>
      <c r="I204" s="125"/>
      <c r="J204" s="125"/>
    </row>
    <row r="205" spans="6:10" x14ac:dyDescent="0.25">
      <c r="F205" s="125"/>
      <c r="G205" s="125"/>
      <c r="H205" s="125"/>
      <c r="I205" s="125"/>
      <c r="J205" s="125"/>
    </row>
    <row r="206" spans="6:10" x14ac:dyDescent="0.25">
      <c r="F206" s="125"/>
      <c r="G206" s="125"/>
      <c r="H206" s="125"/>
      <c r="I206" s="125"/>
      <c r="J206" s="125"/>
    </row>
    <row r="207" spans="6:10" x14ac:dyDescent="0.25">
      <c r="F207" s="125"/>
      <c r="G207" s="125"/>
      <c r="H207" s="125"/>
      <c r="I207" s="125"/>
      <c r="J207" s="125"/>
    </row>
    <row r="208" spans="6:10" x14ac:dyDescent="0.25">
      <c r="F208" s="105" t="s">
        <v>675</v>
      </c>
      <c r="G208" s="105"/>
      <c r="H208" s="105"/>
      <c r="I208" s="105"/>
      <c r="J208" s="105"/>
    </row>
    <row r="209" spans="4:12" x14ac:dyDescent="0.25">
      <c r="D209" s="126" t="s">
        <v>678</v>
      </c>
      <c r="E209" s="105"/>
      <c r="F209" s="105"/>
      <c r="G209" s="105"/>
      <c r="H209" s="105"/>
      <c r="I209" s="105"/>
      <c r="J209" s="105"/>
      <c r="K209" s="105"/>
      <c r="L209" s="105"/>
    </row>
  </sheetData>
  <mergeCells count="62">
    <mergeCell ref="C162:E162"/>
    <mergeCell ref="G180:L180"/>
    <mergeCell ref="F204:J207"/>
    <mergeCell ref="F208:J208"/>
    <mergeCell ref="D209:L209"/>
    <mergeCell ref="G27:H27"/>
    <mergeCell ref="I27:J27"/>
    <mergeCell ref="G23:H23"/>
    <mergeCell ref="I23:J23"/>
    <mergeCell ref="G24:H24"/>
    <mergeCell ref="I24:J24"/>
    <mergeCell ref="G25:H25"/>
    <mergeCell ref="I25:J25"/>
    <mergeCell ref="A1:B1"/>
    <mergeCell ref="C1:Q1"/>
    <mergeCell ref="H20:I20"/>
    <mergeCell ref="G22:H22"/>
    <mergeCell ref="I22:J22"/>
    <mergeCell ref="H53:I53"/>
    <mergeCell ref="G55:H55"/>
    <mergeCell ref="I55:J55"/>
    <mergeCell ref="G56:H56"/>
    <mergeCell ref="I56:J56"/>
    <mergeCell ref="G57:H57"/>
    <mergeCell ref="I57:J57"/>
    <mergeCell ref="G58:H58"/>
    <mergeCell ref="I58:J58"/>
    <mergeCell ref="G60:H60"/>
    <mergeCell ref="I60:J60"/>
    <mergeCell ref="H112:I112"/>
    <mergeCell ref="G114:H114"/>
    <mergeCell ref="I114:J114"/>
    <mergeCell ref="G115:H115"/>
    <mergeCell ref="I115:J115"/>
    <mergeCell ref="G116:H116"/>
    <mergeCell ref="I116:J116"/>
    <mergeCell ref="G117:H117"/>
    <mergeCell ref="I117:J117"/>
    <mergeCell ref="G119:H119"/>
    <mergeCell ref="I119:J119"/>
    <mergeCell ref="H132:I132"/>
    <mergeCell ref="G134:H134"/>
    <mergeCell ref="I134:J134"/>
    <mergeCell ref="G135:H135"/>
    <mergeCell ref="I135:J135"/>
    <mergeCell ref="G136:H136"/>
    <mergeCell ref="I136:J136"/>
    <mergeCell ref="G137:H137"/>
    <mergeCell ref="I137:J137"/>
    <mergeCell ref="G139:H139"/>
    <mergeCell ref="I139:J139"/>
    <mergeCell ref="H89:I89"/>
    <mergeCell ref="G91:H91"/>
    <mergeCell ref="I91:J91"/>
    <mergeCell ref="G92:H92"/>
    <mergeCell ref="I92:J92"/>
    <mergeCell ref="G93:H93"/>
    <mergeCell ref="I93:J93"/>
    <mergeCell ref="G94:H94"/>
    <mergeCell ref="I94:J94"/>
    <mergeCell ref="G96:H96"/>
    <mergeCell ref="I96:J96"/>
  </mergeCells>
  <hyperlinks>
    <hyperlink ref="B176" r:id="rId1"/>
    <hyperlink ref="D209" r:id="rId2"/>
  </hyperlinks>
  <pageMargins left="0.7" right="0.7" top="0.75" bottom="0.75" header="0.3" footer="0.3"/>
  <pageSetup scale="60" fitToHeight="0"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workbookViewId="0">
      <selection sqref="A1:B1"/>
    </sheetView>
  </sheetViews>
  <sheetFormatPr baseColWidth="10" defaultRowHeight="15" x14ac:dyDescent="0.25"/>
  <cols>
    <col min="1" max="1" width="3.42578125" customWidth="1"/>
    <col min="2" max="2" width="12.7109375" customWidth="1"/>
  </cols>
  <sheetData>
    <row r="1" spans="1:17" ht="70.150000000000006" customHeight="1" x14ac:dyDescent="0.25">
      <c r="A1" s="105"/>
      <c r="B1" s="105"/>
      <c r="C1" s="106" t="s">
        <v>0</v>
      </c>
      <c r="D1" s="105"/>
      <c r="E1" s="105"/>
      <c r="F1" s="105"/>
      <c r="G1" s="105"/>
      <c r="H1" s="105"/>
      <c r="I1" s="105"/>
      <c r="J1" s="105"/>
      <c r="K1" s="105"/>
      <c r="L1" s="105"/>
      <c r="M1" s="105"/>
      <c r="N1" s="105"/>
      <c r="O1" s="105"/>
      <c r="P1" s="105"/>
      <c r="Q1" s="105"/>
    </row>
    <row r="3" spans="1:17" ht="18.75" x14ac:dyDescent="0.3">
      <c r="B3" s="4" t="s">
        <v>7</v>
      </c>
    </row>
    <row r="6" spans="1:17" ht="18.75" x14ac:dyDescent="0.3">
      <c r="B6" s="4" t="s">
        <v>177</v>
      </c>
    </row>
    <row r="7" spans="1:17" x14ac:dyDescent="0.25">
      <c r="B7" t="s">
        <v>178</v>
      </c>
    </row>
    <row r="8" spans="1:17" x14ac:dyDescent="0.25">
      <c r="B8" t="s">
        <v>179</v>
      </c>
    </row>
    <row r="10" spans="1:17" x14ac:dyDescent="0.25">
      <c r="B10" t="s">
        <v>180</v>
      </c>
    </row>
    <row r="11" spans="1:17" x14ac:dyDescent="0.25">
      <c r="B11" t="s">
        <v>181</v>
      </c>
    </row>
    <row r="12" spans="1:17" x14ac:dyDescent="0.25">
      <c r="B12" t="s">
        <v>182</v>
      </c>
    </row>
    <row r="13" spans="1:17" x14ac:dyDescent="0.25">
      <c r="B13" t="s">
        <v>183</v>
      </c>
    </row>
    <row r="15" spans="1:17" x14ac:dyDescent="0.25">
      <c r="B15" t="s">
        <v>184</v>
      </c>
    </row>
    <row r="18" spans="2:5" x14ac:dyDescent="0.25">
      <c r="B18" t="s">
        <v>187</v>
      </c>
    </row>
    <row r="19" spans="2:5" x14ac:dyDescent="0.25">
      <c r="B19" t="s">
        <v>191</v>
      </c>
    </row>
    <row r="21" spans="2:5" x14ac:dyDescent="0.25">
      <c r="C21" t="s">
        <v>190</v>
      </c>
      <c r="E21" t="s">
        <v>185</v>
      </c>
    </row>
    <row r="22" spans="2:5" x14ac:dyDescent="0.25">
      <c r="E22" t="s">
        <v>195</v>
      </c>
    </row>
    <row r="24" spans="2:5" x14ac:dyDescent="0.25">
      <c r="C24" t="s">
        <v>192</v>
      </c>
      <c r="E24" t="s">
        <v>186</v>
      </c>
    </row>
    <row r="25" spans="2:5" x14ac:dyDescent="0.25">
      <c r="E25" t="s">
        <v>194</v>
      </c>
    </row>
    <row r="27" spans="2:5" x14ac:dyDescent="0.25">
      <c r="C27" t="s">
        <v>193</v>
      </c>
      <c r="E27" t="s">
        <v>197</v>
      </c>
    </row>
    <row r="28" spans="2:5" x14ac:dyDescent="0.25">
      <c r="E28" t="s">
        <v>196</v>
      </c>
    </row>
    <row r="30" spans="2:5" x14ac:dyDescent="0.25">
      <c r="C30" t="s">
        <v>189</v>
      </c>
    </row>
    <row r="32" spans="2:5" x14ac:dyDescent="0.25">
      <c r="C32" t="s">
        <v>188</v>
      </c>
    </row>
    <row r="34" spans="2:12" x14ac:dyDescent="0.25">
      <c r="F34" t="s">
        <v>198</v>
      </c>
    </row>
    <row r="36" spans="2:12" x14ac:dyDescent="0.25">
      <c r="I36" t="s">
        <v>200</v>
      </c>
    </row>
    <row r="38" spans="2:12" x14ac:dyDescent="0.25">
      <c r="J38" t="s">
        <v>199</v>
      </c>
    </row>
    <row r="42" spans="2:12" x14ac:dyDescent="0.25">
      <c r="B42" s="5"/>
      <c r="C42" s="5"/>
      <c r="D42" s="5"/>
      <c r="E42" s="5"/>
      <c r="F42" s="5"/>
      <c r="G42" s="5"/>
      <c r="H42" s="5"/>
      <c r="I42" s="5"/>
      <c r="J42" s="5"/>
    </row>
    <row r="43" spans="2:12" x14ac:dyDescent="0.25">
      <c r="B43" s="25" t="s">
        <v>157</v>
      </c>
      <c r="C43" s="25" t="s">
        <v>155</v>
      </c>
      <c r="D43" s="128" t="s">
        <v>156</v>
      </c>
      <c r="E43" s="128"/>
      <c r="F43" s="128"/>
      <c r="G43" s="128"/>
      <c r="H43" s="129"/>
      <c r="I43" s="25" t="s">
        <v>14</v>
      </c>
      <c r="J43" s="25" t="s">
        <v>15</v>
      </c>
    </row>
    <row r="44" spans="2:12" x14ac:dyDescent="0.25">
      <c r="B44" s="23"/>
      <c r="C44" s="23"/>
      <c r="I44" s="26"/>
      <c r="J44" s="26"/>
    </row>
    <row r="45" spans="2:12" x14ac:dyDescent="0.25">
      <c r="B45" s="33">
        <v>1</v>
      </c>
      <c r="C45" s="34">
        <v>44652</v>
      </c>
      <c r="D45" t="s">
        <v>201</v>
      </c>
      <c r="I45" s="26">
        <v>2550000</v>
      </c>
      <c r="J45" s="26"/>
    </row>
    <row r="46" spans="2:12" x14ac:dyDescent="0.25">
      <c r="B46" s="23"/>
      <c r="C46" s="23"/>
      <c r="D46" t="s">
        <v>202</v>
      </c>
      <c r="I46" s="26"/>
      <c r="J46" s="26">
        <f>+I45</f>
        <v>2550000</v>
      </c>
      <c r="L46" t="s">
        <v>205</v>
      </c>
    </row>
    <row r="47" spans="2:12" x14ac:dyDescent="0.25">
      <c r="B47" s="36"/>
      <c r="C47" s="36"/>
      <c r="D47" s="5" t="s">
        <v>203</v>
      </c>
      <c r="E47" s="5"/>
      <c r="F47" s="5"/>
      <c r="G47" s="5"/>
      <c r="H47" s="5"/>
      <c r="I47" s="37"/>
      <c r="J47" s="37"/>
    </row>
    <row r="48" spans="2:12" x14ac:dyDescent="0.25">
      <c r="B48" s="23"/>
      <c r="C48" s="23"/>
      <c r="I48" s="26"/>
      <c r="J48" s="26"/>
    </row>
    <row r="49" spans="2:12" x14ac:dyDescent="0.25">
      <c r="B49" s="33">
        <v>2</v>
      </c>
      <c r="C49" s="35">
        <v>44653</v>
      </c>
      <c r="D49" t="s">
        <v>206</v>
      </c>
      <c r="I49" s="26">
        <f>+J51/(1-0.1225)</f>
        <v>1139601.1396011396</v>
      </c>
      <c r="J49" s="26"/>
    </row>
    <row r="50" spans="2:12" x14ac:dyDescent="0.25">
      <c r="B50" s="23"/>
      <c r="C50" s="23"/>
      <c r="D50" t="s">
        <v>207</v>
      </c>
      <c r="I50" s="26"/>
      <c r="J50" s="26">
        <f>+I49*0.1225</f>
        <v>139601.13960113958</v>
      </c>
      <c r="L50" t="s">
        <v>210</v>
      </c>
    </row>
    <row r="51" spans="2:12" x14ac:dyDescent="0.25">
      <c r="B51" s="23"/>
      <c r="C51" s="23"/>
      <c r="D51" t="s">
        <v>208</v>
      </c>
      <c r="I51" s="26"/>
      <c r="J51" s="26">
        <v>1000000</v>
      </c>
    </row>
    <row r="52" spans="2:12" x14ac:dyDescent="0.25">
      <c r="B52" s="36"/>
      <c r="C52" s="36"/>
      <c r="D52" s="5" t="s">
        <v>209</v>
      </c>
      <c r="E52" s="5"/>
      <c r="F52" s="5"/>
      <c r="G52" s="5"/>
      <c r="H52" s="5"/>
      <c r="I52" s="37"/>
      <c r="J52" s="37"/>
    </row>
    <row r="53" spans="2:12" x14ac:dyDescent="0.25">
      <c r="B53" s="23"/>
      <c r="C53" s="23"/>
      <c r="I53" s="26"/>
      <c r="J53" s="26"/>
    </row>
    <row r="54" spans="2:12" x14ac:dyDescent="0.25">
      <c r="B54" s="41">
        <v>3</v>
      </c>
      <c r="C54" s="35">
        <v>44656</v>
      </c>
      <c r="D54" t="s">
        <v>215</v>
      </c>
      <c r="I54" s="26">
        <f>+J51</f>
        <v>1000000</v>
      </c>
      <c r="J54" s="26"/>
    </row>
    <row r="55" spans="2:12" x14ac:dyDescent="0.25">
      <c r="B55" s="23"/>
      <c r="C55" s="23"/>
      <c r="D55" t="s">
        <v>216</v>
      </c>
      <c r="I55" s="26"/>
      <c r="J55" s="26">
        <f>+I54</f>
        <v>1000000</v>
      </c>
    </row>
    <row r="56" spans="2:12" x14ac:dyDescent="0.25">
      <c r="B56" s="23"/>
      <c r="C56" s="23"/>
      <c r="D56" t="s">
        <v>217</v>
      </c>
      <c r="I56" s="26"/>
      <c r="J56" s="26"/>
    </row>
    <row r="57" spans="2:12" x14ac:dyDescent="0.25">
      <c r="B57" s="23"/>
      <c r="C57" s="23"/>
      <c r="I57" s="26"/>
      <c r="J57" s="26"/>
    </row>
    <row r="58" spans="2:12" x14ac:dyDescent="0.25">
      <c r="B58" s="24"/>
      <c r="C58" s="24"/>
      <c r="D58" s="130" t="s">
        <v>158</v>
      </c>
      <c r="E58" s="122"/>
      <c r="F58" s="122"/>
      <c r="G58" s="122"/>
      <c r="H58" s="123"/>
      <c r="I58" s="27">
        <f>SUM(I44:I57)</f>
        <v>4689601.1396011394</v>
      </c>
      <c r="J58" s="27">
        <f>SUM(J44:J57)</f>
        <v>4689601.1396011394</v>
      </c>
      <c r="L58" t="s">
        <v>204</v>
      </c>
    </row>
    <row r="63" spans="2:12" ht="18.75" x14ac:dyDescent="0.3">
      <c r="B63" s="4" t="s">
        <v>211</v>
      </c>
    </row>
    <row r="64" spans="2:12" x14ac:dyDescent="0.25">
      <c r="B64" t="s">
        <v>212</v>
      </c>
    </row>
    <row r="66" spans="2:7" x14ac:dyDescent="0.25">
      <c r="B66" t="s">
        <v>684</v>
      </c>
    </row>
    <row r="67" spans="2:7" x14ac:dyDescent="0.25">
      <c r="B67" t="s">
        <v>213</v>
      </c>
    </row>
    <row r="70" spans="2:7" x14ac:dyDescent="0.25">
      <c r="B70" t="s">
        <v>685</v>
      </c>
    </row>
    <row r="73" spans="2:7" ht="15.75" thickBot="1" x14ac:dyDescent="0.3">
      <c r="C73" s="43" t="s">
        <v>14</v>
      </c>
      <c r="D73" s="131" t="s">
        <v>220</v>
      </c>
      <c r="E73" s="131"/>
      <c r="F73" s="44" t="s">
        <v>15</v>
      </c>
    </row>
    <row r="74" spans="2:7" ht="15.75" thickTop="1" x14ac:dyDescent="0.25">
      <c r="B74" t="s">
        <v>214</v>
      </c>
      <c r="C74" s="40">
        <f>+I45</f>
        <v>2550000</v>
      </c>
      <c r="D74" s="45"/>
      <c r="F74" s="40">
        <f>+J55</f>
        <v>1000000</v>
      </c>
      <c r="G74" t="s">
        <v>218</v>
      </c>
    </row>
    <row r="75" spans="2:7" x14ac:dyDescent="0.25">
      <c r="D75" s="46"/>
    </row>
    <row r="76" spans="2:7" x14ac:dyDescent="0.25">
      <c r="C76" s="5"/>
      <c r="D76" s="47"/>
      <c r="E76" s="5"/>
      <c r="F76" s="5"/>
    </row>
    <row r="77" spans="2:7" x14ac:dyDescent="0.25">
      <c r="C77" s="40">
        <f>SUM(C74:C76)</f>
        <v>2550000</v>
      </c>
      <c r="D77" s="46"/>
      <c r="F77" s="40">
        <f>SUM(F74:F76)</f>
        <v>1000000</v>
      </c>
    </row>
    <row r="78" spans="2:7" x14ac:dyDescent="0.25">
      <c r="D78" s="46"/>
      <c r="F78" s="42">
        <f>+C77-F77</f>
        <v>1550000</v>
      </c>
      <c r="G78" s="3" t="s">
        <v>219</v>
      </c>
    </row>
    <row r="81" spans="3:8" x14ac:dyDescent="0.25">
      <c r="C81" t="s">
        <v>221</v>
      </c>
    </row>
    <row r="83" spans="3:8" x14ac:dyDescent="0.25">
      <c r="C83" t="s">
        <v>222</v>
      </c>
    </row>
    <row r="85" spans="3:8" x14ac:dyDescent="0.25">
      <c r="C85" t="s">
        <v>223</v>
      </c>
    </row>
    <row r="87" spans="3:8" x14ac:dyDescent="0.25">
      <c r="C87" t="s">
        <v>224</v>
      </c>
    </row>
    <row r="88" spans="3:8" x14ac:dyDescent="0.25">
      <c r="C88" t="s">
        <v>225</v>
      </c>
    </row>
    <row r="92" spans="3:8" ht="15" customHeight="1" x14ac:dyDescent="0.25">
      <c r="D92" s="127" t="s">
        <v>679</v>
      </c>
      <c r="E92" s="127"/>
      <c r="F92" s="127"/>
      <c r="G92" s="127"/>
      <c r="H92" s="127"/>
    </row>
    <row r="93" spans="3:8" x14ac:dyDescent="0.25">
      <c r="D93" s="127"/>
      <c r="E93" s="127"/>
      <c r="F93" s="127"/>
      <c r="G93" s="127"/>
      <c r="H93" s="127"/>
    </row>
    <row r="94" spans="3:8" x14ac:dyDescent="0.25">
      <c r="D94" s="127"/>
      <c r="E94" s="127"/>
      <c r="F94" s="127"/>
      <c r="G94" s="127"/>
      <c r="H94" s="127"/>
    </row>
    <row r="95" spans="3:8" x14ac:dyDescent="0.25">
      <c r="D95" s="127"/>
      <c r="E95" s="127"/>
      <c r="F95" s="127"/>
      <c r="G95" s="127"/>
      <c r="H95" s="127"/>
    </row>
    <row r="96" spans="3:8" x14ac:dyDescent="0.25">
      <c r="D96" s="105" t="s">
        <v>675</v>
      </c>
      <c r="E96" s="105"/>
      <c r="F96" s="105"/>
      <c r="G96" s="105"/>
      <c r="H96" s="105"/>
    </row>
    <row r="97" spans="2:10" x14ac:dyDescent="0.25">
      <c r="B97" s="126" t="s">
        <v>676</v>
      </c>
      <c r="C97" s="105"/>
      <c r="D97" s="105"/>
      <c r="E97" s="105"/>
      <c r="F97" s="105"/>
      <c r="G97" s="105"/>
      <c r="H97" s="105"/>
      <c r="I97" s="105"/>
      <c r="J97" s="105"/>
    </row>
  </sheetData>
  <mergeCells count="8">
    <mergeCell ref="D92:H95"/>
    <mergeCell ref="D96:H96"/>
    <mergeCell ref="B97:J97"/>
    <mergeCell ref="A1:B1"/>
    <mergeCell ref="C1:Q1"/>
    <mergeCell ref="D43:H43"/>
    <mergeCell ref="D58:H58"/>
    <mergeCell ref="D73:E73"/>
  </mergeCells>
  <hyperlinks>
    <hyperlink ref="B97" r:id="rId1"/>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election sqref="A1:B1"/>
    </sheetView>
  </sheetViews>
  <sheetFormatPr baseColWidth="10" defaultRowHeight="15" x14ac:dyDescent="0.25"/>
  <cols>
    <col min="1" max="1" width="3.42578125" customWidth="1"/>
    <col min="2" max="2" width="12.7109375" customWidth="1"/>
  </cols>
  <sheetData>
    <row r="1" spans="1:17" ht="70.150000000000006" customHeight="1" x14ac:dyDescent="0.25">
      <c r="A1" s="105"/>
      <c r="B1" s="105"/>
      <c r="C1" s="106" t="s">
        <v>0</v>
      </c>
      <c r="D1" s="105"/>
      <c r="E1" s="105"/>
      <c r="F1" s="105"/>
      <c r="G1" s="105"/>
      <c r="H1" s="105"/>
      <c r="I1" s="105"/>
      <c r="J1" s="105"/>
      <c r="K1" s="105"/>
      <c r="L1" s="105"/>
      <c r="M1" s="105"/>
      <c r="N1" s="105"/>
      <c r="O1" s="105"/>
      <c r="P1" s="105"/>
      <c r="Q1" s="105"/>
    </row>
    <row r="3" spans="1:17" ht="18.75" x14ac:dyDescent="0.3">
      <c r="B3" s="4" t="s">
        <v>8</v>
      </c>
    </row>
    <row r="6" spans="1:17" x14ac:dyDescent="0.25">
      <c r="B6" t="s">
        <v>226</v>
      </c>
    </row>
    <row r="7" spans="1:17" x14ac:dyDescent="0.25">
      <c r="B7" t="s">
        <v>227</v>
      </c>
    </row>
    <row r="8" spans="1:17" x14ac:dyDescent="0.25">
      <c r="B8" t="s">
        <v>228</v>
      </c>
    </row>
    <row r="10" spans="1:17" x14ac:dyDescent="0.25">
      <c r="B10" t="s">
        <v>229</v>
      </c>
    </row>
    <row r="12" spans="1:17" x14ac:dyDescent="0.25">
      <c r="B12" t="s">
        <v>230</v>
      </c>
    </row>
    <row r="15" spans="1:17" x14ac:dyDescent="0.25">
      <c r="B15" t="s">
        <v>237</v>
      </c>
    </row>
    <row r="17" spans="2:9" x14ac:dyDescent="0.25">
      <c r="D17" t="s">
        <v>238</v>
      </c>
    </row>
    <row r="19" spans="2:9" x14ac:dyDescent="0.25">
      <c r="F19" t="s">
        <v>239</v>
      </c>
    </row>
    <row r="21" spans="2:9" x14ac:dyDescent="0.25">
      <c r="G21" t="s">
        <v>240</v>
      </c>
    </row>
    <row r="23" spans="2:9" x14ac:dyDescent="0.25">
      <c r="H23" t="s">
        <v>242</v>
      </c>
    </row>
    <row r="24" spans="2:9" x14ac:dyDescent="0.25">
      <c r="H24" t="s">
        <v>241</v>
      </c>
    </row>
    <row r="27" spans="2:9" x14ac:dyDescent="0.25">
      <c r="B27" s="5"/>
      <c r="C27" s="5"/>
      <c r="D27" s="5"/>
      <c r="E27" s="5"/>
      <c r="F27" s="5"/>
      <c r="G27" s="5"/>
      <c r="H27" s="5"/>
      <c r="I27" s="5"/>
    </row>
    <row r="28" spans="2:9" x14ac:dyDescent="0.25">
      <c r="B28" s="133" t="s">
        <v>231</v>
      </c>
      <c r="C28" s="133" t="s">
        <v>156</v>
      </c>
      <c r="D28" s="133"/>
      <c r="E28" s="133"/>
      <c r="F28" s="133" t="s">
        <v>232</v>
      </c>
      <c r="G28" s="133" t="s">
        <v>233</v>
      </c>
      <c r="H28" s="132" t="s">
        <v>236</v>
      </c>
      <c r="I28" s="132"/>
    </row>
    <row r="29" spans="2:9" x14ac:dyDescent="0.25">
      <c r="B29" s="134"/>
      <c r="C29" s="134"/>
      <c r="D29" s="134"/>
      <c r="E29" s="134"/>
      <c r="F29" s="134"/>
      <c r="G29" s="134"/>
      <c r="H29" s="38" t="s">
        <v>234</v>
      </c>
      <c r="I29" s="38" t="s">
        <v>235</v>
      </c>
    </row>
    <row r="30" spans="2:9" x14ac:dyDescent="0.25">
      <c r="C30" t="s">
        <v>243</v>
      </c>
      <c r="F30" s="40">
        <v>1256000</v>
      </c>
      <c r="G30" s="40">
        <v>876000</v>
      </c>
      <c r="H30" s="40">
        <f>+F30-G30</f>
        <v>380000</v>
      </c>
      <c r="I30" s="40"/>
    </row>
    <row r="31" spans="2:9" x14ac:dyDescent="0.25">
      <c r="C31" t="s">
        <v>201</v>
      </c>
      <c r="E31" s="40"/>
      <c r="F31" s="40">
        <v>25089585</v>
      </c>
      <c r="G31" s="40">
        <v>20750750</v>
      </c>
      <c r="H31" s="40">
        <f>+F31-G31</f>
        <v>4338835</v>
      </c>
      <c r="I31" s="40"/>
    </row>
    <row r="32" spans="2:9" x14ac:dyDescent="0.25">
      <c r="C32" t="s">
        <v>244</v>
      </c>
      <c r="F32" s="40">
        <v>26540500</v>
      </c>
      <c r="G32" s="40">
        <v>23750000</v>
      </c>
      <c r="H32" s="40">
        <f>+F32-G32</f>
        <v>2790500</v>
      </c>
      <c r="I32" s="40"/>
    </row>
    <row r="33" spans="3:11" x14ac:dyDescent="0.25">
      <c r="C33" t="s">
        <v>245</v>
      </c>
      <c r="F33" s="40">
        <v>15876500</v>
      </c>
      <c r="G33" s="40">
        <v>13654900</v>
      </c>
      <c r="H33" s="40">
        <f>+F33-G33</f>
        <v>2221600</v>
      </c>
      <c r="I33" s="40"/>
    </row>
    <row r="34" spans="3:11" x14ac:dyDescent="0.25">
      <c r="C34" t="s">
        <v>246</v>
      </c>
      <c r="F34" s="40">
        <v>17500000</v>
      </c>
      <c r="G34" s="40"/>
      <c r="H34" s="40">
        <f>+F34-G34</f>
        <v>17500000</v>
      </c>
      <c r="I34" s="40"/>
    </row>
    <row r="35" spans="3:11" x14ac:dyDescent="0.25">
      <c r="C35" t="s">
        <v>295</v>
      </c>
      <c r="F35" s="40"/>
      <c r="G35" s="40">
        <f>+F47*2</f>
        <v>3500000</v>
      </c>
      <c r="H35" s="40"/>
      <c r="I35" s="40">
        <f>+G35-F35</f>
        <v>3500000</v>
      </c>
    </row>
    <row r="36" spans="3:11" x14ac:dyDescent="0.25">
      <c r="C36" t="s">
        <v>296</v>
      </c>
      <c r="E36" s="40"/>
      <c r="F36" s="40">
        <v>9919478</v>
      </c>
      <c r="G36" s="40">
        <v>18750000</v>
      </c>
      <c r="H36" s="40"/>
      <c r="I36" s="40">
        <f t="shared" ref="I36:I45" si="0">+G36-F36</f>
        <v>8830522</v>
      </c>
    </row>
    <row r="37" spans="3:11" x14ac:dyDescent="0.25">
      <c r="C37" t="s">
        <v>308</v>
      </c>
      <c r="F37" s="40">
        <f>+G37/2</f>
        <v>3062562.5</v>
      </c>
      <c r="G37" s="40">
        <v>6125125</v>
      </c>
      <c r="H37" s="40"/>
      <c r="I37" s="40">
        <f t="shared" si="0"/>
        <v>3062562.5</v>
      </c>
      <c r="K37" t="s">
        <v>319</v>
      </c>
    </row>
    <row r="38" spans="3:11" x14ac:dyDescent="0.25">
      <c r="C38" t="s">
        <v>297</v>
      </c>
      <c r="F38" s="40">
        <v>14220000</v>
      </c>
      <c r="G38" s="40">
        <f>+F49</f>
        <v>15800000</v>
      </c>
      <c r="H38" s="40"/>
      <c r="I38" s="40">
        <f t="shared" si="0"/>
        <v>1580000</v>
      </c>
      <c r="K38" t="s">
        <v>320</v>
      </c>
    </row>
    <row r="39" spans="3:11" x14ac:dyDescent="0.25">
      <c r="C39" t="s">
        <v>298</v>
      </c>
      <c r="F39" s="40"/>
      <c r="G39" s="40">
        <v>340000</v>
      </c>
      <c r="H39" s="40"/>
      <c r="I39" s="40">
        <f t="shared" si="0"/>
        <v>340000</v>
      </c>
      <c r="K39" t="s">
        <v>321</v>
      </c>
    </row>
    <row r="40" spans="3:11" x14ac:dyDescent="0.25">
      <c r="C40" t="s">
        <v>299</v>
      </c>
      <c r="F40" s="40"/>
      <c r="G40" s="40">
        <v>2500000</v>
      </c>
      <c r="H40" s="40"/>
      <c r="I40" s="40">
        <f t="shared" si="0"/>
        <v>2500000</v>
      </c>
    </row>
    <row r="41" spans="3:11" x14ac:dyDescent="0.25">
      <c r="C41" t="s">
        <v>300</v>
      </c>
      <c r="F41" s="40"/>
      <c r="G41" s="40">
        <v>4300500</v>
      </c>
      <c r="H41" s="40"/>
      <c r="I41" s="40">
        <f t="shared" si="0"/>
        <v>4300500</v>
      </c>
      <c r="K41" t="s">
        <v>322</v>
      </c>
    </row>
    <row r="42" spans="3:11" x14ac:dyDescent="0.25">
      <c r="C42" t="s">
        <v>301</v>
      </c>
      <c r="F42" s="40"/>
      <c r="G42" s="40">
        <v>1500000</v>
      </c>
      <c r="H42" s="40"/>
      <c r="I42" s="40">
        <f t="shared" si="0"/>
        <v>1500000</v>
      </c>
    </row>
    <row r="43" spans="3:11" x14ac:dyDescent="0.25">
      <c r="C43" t="s">
        <v>309</v>
      </c>
      <c r="F43" s="40">
        <v>1000000</v>
      </c>
      <c r="G43" s="40"/>
      <c r="H43" s="40">
        <f>+F43-G43</f>
        <v>1000000</v>
      </c>
      <c r="I43" s="40"/>
    </row>
    <row r="44" spans="3:11" x14ac:dyDescent="0.25">
      <c r="C44" t="s">
        <v>302</v>
      </c>
      <c r="F44" s="40"/>
      <c r="G44" s="40">
        <f>+G33*2.5</f>
        <v>34137250</v>
      </c>
      <c r="H44" s="40"/>
      <c r="I44" s="40">
        <f t="shared" si="0"/>
        <v>34137250</v>
      </c>
    </row>
    <row r="45" spans="3:11" x14ac:dyDescent="0.25">
      <c r="C45" t="s">
        <v>303</v>
      </c>
      <c r="F45" s="40"/>
      <c r="G45" s="40">
        <v>150000</v>
      </c>
      <c r="H45" s="40"/>
      <c r="I45" s="40">
        <f t="shared" si="0"/>
        <v>150000</v>
      </c>
    </row>
    <row r="46" spans="3:11" x14ac:dyDescent="0.25">
      <c r="C46" t="s">
        <v>304</v>
      </c>
      <c r="F46" s="40">
        <f>+G33</f>
        <v>13654900</v>
      </c>
      <c r="G46" s="40"/>
      <c r="H46" s="40">
        <f>+F46-G46</f>
        <v>13654900</v>
      </c>
      <c r="I46" s="40"/>
    </row>
    <row r="47" spans="3:11" x14ac:dyDescent="0.25">
      <c r="C47" t="s">
        <v>345</v>
      </c>
      <c r="F47" s="40">
        <f>+F34/10</f>
        <v>1750000</v>
      </c>
      <c r="G47" s="40"/>
      <c r="H47" s="40">
        <f>+F47-G47</f>
        <v>1750000</v>
      </c>
      <c r="I47" s="40"/>
    </row>
    <row r="48" spans="3:11" x14ac:dyDescent="0.25">
      <c r="C48" t="s">
        <v>305</v>
      </c>
      <c r="F48" s="40">
        <v>185000</v>
      </c>
      <c r="G48" s="40"/>
      <c r="H48" s="40">
        <f>+F48-G48</f>
        <v>185000</v>
      </c>
      <c r="I48" s="40"/>
    </row>
    <row r="49" spans="2:11" x14ac:dyDescent="0.25">
      <c r="C49" t="s">
        <v>306</v>
      </c>
      <c r="F49" s="40">
        <v>15800000</v>
      </c>
      <c r="G49" s="40"/>
      <c r="H49" s="40">
        <f>+F49-G49</f>
        <v>15800000</v>
      </c>
      <c r="I49" s="40"/>
    </row>
    <row r="50" spans="2:11" x14ac:dyDescent="0.25">
      <c r="C50" t="s">
        <v>307</v>
      </c>
      <c r="F50" s="40">
        <v>280000</v>
      </c>
      <c r="G50" s="40"/>
      <c r="H50" s="40">
        <f>+F50-G50</f>
        <v>280000</v>
      </c>
      <c r="I50" s="40"/>
    </row>
    <row r="51" spans="2:11" x14ac:dyDescent="0.25">
      <c r="B51" s="48"/>
      <c r="C51" s="48"/>
      <c r="D51" s="49" t="s">
        <v>158</v>
      </c>
      <c r="E51" s="49"/>
      <c r="F51" s="50">
        <f>SUM(F30:F50)</f>
        <v>146134525.5</v>
      </c>
      <c r="G51" s="50">
        <f>SUM(G30:G50)</f>
        <v>146134525</v>
      </c>
      <c r="H51" s="50">
        <f>SUM(H30:H50)</f>
        <v>59900835</v>
      </c>
      <c r="I51" s="50">
        <f>SUM(I30:I50)</f>
        <v>59900834.5</v>
      </c>
      <c r="K51" t="s">
        <v>247</v>
      </c>
    </row>
    <row r="52" spans="2:11" x14ac:dyDescent="0.25">
      <c r="G52" s="40"/>
      <c r="I52" s="40"/>
    </row>
    <row r="55" spans="2:11" ht="15" customHeight="1" x14ac:dyDescent="0.25">
      <c r="D55" s="127" t="s">
        <v>680</v>
      </c>
      <c r="E55" s="127"/>
      <c r="F55" s="127"/>
      <c r="G55" s="127"/>
      <c r="H55" s="127"/>
    </row>
    <row r="56" spans="2:11" x14ac:dyDescent="0.25">
      <c r="D56" s="127"/>
      <c r="E56" s="127"/>
      <c r="F56" s="127"/>
      <c r="G56" s="127"/>
      <c r="H56" s="127"/>
    </row>
    <row r="57" spans="2:11" x14ac:dyDescent="0.25">
      <c r="D57" s="127"/>
      <c r="E57" s="127"/>
      <c r="F57" s="127"/>
      <c r="G57" s="127"/>
      <c r="H57" s="127"/>
    </row>
    <row r="58" spans="2:11" x14ac:dyDescent="0.25">
      <c r="D58" s="127"/>
      <c r="E58" s="127"/>
      <c r="F58" s="127"/>
      <c r="G58" s="127"/>
      <c r="H58" s="127"/>
    </row>
    <row r="59" spans="2:11" x14ac:dyDescent="0.25">
      <c r="D59" s="105" t="s">
        <v>675</v>
      </c>
      <c r="E59" s="105"/>
      <c r="F59" s="105"/>
      <c r="G59" s="105"/>
      <c r="H59" s="105"/>
    </row>
    <row r="60" spans="2:11" x14ac:dyDescent="0.25">
      <c r="B60" s="126" t="s">
        <v>676</v>
      </c>
      <c r="C60" s="105"/>
      <c r="D60" s="105"/>
      <c r="E60" s="105"/>
      <c r="F60" s="105"/>
      <c r="G60" s="105"/>
      <c r="H60" s="105"/>
      <c r="I60" s="105"/>
      <c r="J60" s="105"/>
    </row>
  </sheetData>
  <mergeCells count="10">
    <mergeCell ref="D55:H58"/>
    <mergeCell ref="D59:H59"/>
    <mergeCell ref="B60:J60"/>
    <mergeCell ref="A1:B1"/>
    <mergeCell ref="C1:Q1"/>
    <mergeCell ref="H28:I28"/>
    <mergeCell ref="B28:B29"/>
    <mergeCell ref="C28:E29"/>
    <mergeCell ref="F28:F29"/>
    <mergeCell ref="G28:G29"/>
  </mergeCells>
  <hyperlinks>
    <hyperlink ref="B60" r:id="rId1"/>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4"/>
  <sheetViews>
    <sheetView showGridLines="0" workbookViewId="0">
      <selection sqref="A1:B1"/>
    </sheetView>
  </sheetViews>
  <sheetFormatPr baseColWidth="10" defaultRowHeight="15" x14ac:dyDescent="0.25"/>
  <cols>
    <col min="1" max="1" width="3.42578125" customWidth="1"/>
    <col min="2" max="2" width="12.7109375" customWidth="1"/>
  </cols>
  <sheetData>
    <row r="1" spans="1:17" ht="70.150000000000006" customHeight="1" x14ac:dyDescent="0.25">
      <c r="A1" s="105"/>
      <c r="B1" s="105"/>
      <c r="C1" s="106" t="s">
        <v>0</v>
      </c>
      <c r="D1" s="105"/>
      <c r="E1" s="105"/>
      <c r="F1" s="105"/>
      <c r="G1" s="105"/>
      <c r="H1" s="105"/>
      <c r="I1" s="105"/>
      <c r="J1" s="105"/>
      <c r="K1" s="105"/>
      <c r="L1" s="105"/>
      <c r="M1" s="105"/>
      <c r="N1" s="105"/>
      <c r="O1" s="105"/>
      <c r="P1" s="105"/>
      <c r="Q1" s="105"/>
    </row>
    <row r="3" spans="1:17" ht="18.75" x14ac:dyDescent="0.3">
      <c r="B3" s="4" t="s">
        <v>256</v>
      </c>
    </row>
    <row r="6" spans="1:17" x14ac:dyDescent="0.25">
      <c r="B6" t="s">
        <v>257</v>
      </c>
    </row>
    <row r="7" spans="1:17" x14ac:dyDescent="0.25">
      <c r="B7" t="s">
        <v>248</v>
      </c>
    </row>
    <row r="9" spans="1:17" x14ac:dyDescent="0.25">
      <c r="B9" t="s">
        <v>249</v>
      </c>
    </row>
    <row r="11" spans="1:17" x14ac:dyDescent="0.25">
      <c r="B11" t="s">
        <v>250</v>
      </c>
    </row>
    <row r="12" spans="1:17" x14ac:dyDescent="0.25">
      <c r="B12" t="s">
        <v>251</v>
      </c>
    </row>
    <row r="13" spans="1:17" x14ac:dyDescent="0.25">
      <c r="B13" t="s">
        <v>252</v>
      </c>
    </row>
    <row r="14" spans="1:17" x14ac:dyDescent="0.25">
      <c r="B14" t="s">
        <v>253</v>
      </c>
    </row>
    <row r="15" spans="1:17" x14ac:dyDescent="0.25">
      <c r="B15" t="s">
        <v>254</v>
      </c>
    </row>
    <row r="17" spans="2:8" x14ac:dyDescent="0.25">
      <c r="B17" t="s">
        <v>255</v>
      </c>
    </row>
    <row r="19" spans="2:8" ht="18.75" x14ac:dyDescent="0.3">
      <c r="B19" s="4" t="s">
        <v>258</v>
      </c>
    </row>
    <row r="21" spans="2:8" x14ac:dyDescent="0.25">
      <c r="B21" t="s">
        <v>259</v>
      </c>
    </row>
    <row r="23" spans="2:8" x14ac:dyDescent="0.25">
      <c r="B23" s="32" t="s">
        <v>260</v>
      </c>
    </row>
    <row r="24" spans="2:8" x14ac:dyDescent="0.25">
      <c r="B24" s="32" t="s">
        <v>261</v>
      </c>
    </row>
    <row r="26" spans="2:8" x14ac:dyDescent="0.25">
      <c r="B26" t="s">
        <v>262</v>
      </c>
    </row>
    <row r="31" spans="2:8" x14ac:dyDescent="0.25">
      <c r="H31" t="s">
        <v>273</v>
      </c>
    </row>
    <row r="33" spans="8:8" x14ac:dyDescent="0.25">
      <c r="H33" t="s">
        <v>264</v>
      </c>
    </row>
    <row r="34" spans="8:8" x14ac:dyDescent="0.25">
      <c r="H34" t="s">
        <v>263</v>
      </c>
    </row>
    <row r="36" spans="8:8" x14ac:dyDescent="0.25">
      <c r="H36" t="s">
        <v>265</v>
      </c>
    </row>
    <row r="37" spans="8:8" x14ac:dyDescent="0.25">
      <c r="H37" t="s">
        <v>266</v>
      </c>
    </row>
    <row r="38" spans="8:8" x14ac:dyDescent="0.25">
      <c r="H38" t="s">
        <v>267</v>
      </c>
    </row>
    <row r="39" spans="8:8" x14ac:dyDescent="0.25">
      <c r="H39" t="s">
        <v>268</v>
      </c>
    </row>
    <row r="40" spans="8:8" x14ac:dyDescent="0.25">
      <c r="H40" t="s">
        <v>269</v>
      </c>
    </row>
    <row r="41" spans="8:8" x14ac:dyDescent="0.25">
      <c r="H41" t="s">
        <v>270</v>
      </c>
    </row>
    <row r="42" spans="8:8" x14ac:dyDescent="0.25">
      <c r="H42" t="s">
        <v>271</v>
      </c>
    </row>
    <row r="43" spans="8:8" x14ac:dyDescent="0.25">
      <c r="H43" t="s">
        <v>272</v>
      </c>
    </row>
    <row r="61" spans="8:8" x14ac:dyDescent="0.25">
      <c r="H61" t="s">
        <v>274</v>
      </c>
    </row>
    <row r="64" spans="8:8" x14ac:dyDescent="0.25">
      <c r="H64" t="s">
        <v>275</v>
      </c>
    </row>
    <row r="65" spans="8:8" x14ac:dyDescent="0.25">
      <c r="H65" t="s">
        <v>276</v>
      </c>
    </row>
    <row r="66" spans="8:8" x14ac:dyDescent="0.25">
      <c r="H66" t="s">
        <v>277</v>
      </c>
    </row>
    <row r="68" spans="8:8" x14ac:dyDescent="0.25">
      <c r="H68" t="s">
        <v>278</v>
      </c>
    </row>
    <row r="69" spans="8:8" x14ac:dyDescent="0.25">
      <c r="H69" t="s">
        <v>279</v>
      </c>
    </row>
    <row r="72" spans="8:8" x14ac:dyDescent="0.25">
      <c r="H72" t="s">
        <v>280</v>
      </c>
    </row>
    <row r="74" spans="8:8" x14ac:dyDescent="0.25">
      <c r="H74" t="s">
        <v>281</v>
      </c>
    </row>
    <row r="94" spans="8:8" x14ac:dyDescent="0.25">
      <c r="H94" t="s">
        <v>284</v>
      </c>
    </row>
    <row r="95" spans="8:8" x14ac:dyDescent="0.25">
      <c r="H95" t="s">
        <v>285</v>
      </c>
    </row>
    <row r="97" spans="8:8" x14ac:dyDescent="0.25">
      <c r="H97" t="s">
        <v>286</v>
      </c>
    </row>
    <row r="126" spans="2:2" x14ac:dyDescent="0.25">
      <c r="B126" s="13" t="s">
        <v>311</v>
      </c>
    </row>
    <row r="127" spans="2:2" x14ac:dyDescent="0.25">
      <c r="B127" t="s">
        <v>287</v>
      </c>
    </row>
    <row r="128" spans="2:2" x14ac:dyDescent="0.25">
      <c r="B128" t="s">
        <v>288</v>
      </c>
    </row>
    <row r="130" spans="2:14" x14ac:dyDescent="0.25">
      <c r="B130" t="s">
        <v>327</v>
      </c>
    </row>
    <row r="132" spans="2:14" ht="18.75" x14ac:dyDescent="0.3">
      <c r="C132" s="135" t="s">
        <v>258</v>
      </c>
      <c r="D132" s="135"/>
      <c r="E132" s="135"/>
      <c r="F132" s="135"/>
      <c r="G132" s="135"/>
      <c r="H132" s="135"/>
      <c r="I132" s="135"/>
      <c r="J132" s="135"/>
      <c r="K132" s="135"/>
      <c r="M132" s="13" t="s">
        <v>311</v>
      </c>
      <c r="N132" t="s">
        <v>331</v>
      </c>
    </row>
    <row r="133" spans="2:14" x14ac:dyDescent="0.25">
      <c r="C133" s="110" t="s">
        <v>330</v>
      </c>
      <c r="D133" s="110"/>
      <c r="E133" s="110"/>
      <c r="F133" s="110"/>
      <c r="G133" s="110"/>
      <c r="H133" s="110"/>
      <c r="I133" s="110"/>
      <c r="J133" s="110"/>
      <c r="K133" s="110"/>
      <c r="N133" t="s">
        <v>332</v>
      </c>
    </row>
    <row r="134" spans="2:14" x14ac:dyDescent="0.25">
      <c r="N134" t="s">
        <v>333</v>
      </c>
    </row>
    <row r="135" spans="2:14" x14ac:dyDescent="0.25">
      <c r="C135" s="5" t="s">
        <v>282</v>
      </c>
      <c r="D135" s="5"/>
      <c r="E135" s="5"/>
      <c r="F135" s="38" t="s">
        <v>290</v>
      </c>
      <c r="G135" s="5"/>
      <c r="H135" s="5" t="s">
        <v>283</v>
      </c>
      <c r="I135" s="5"/>
      <c r="J135" s="5"/>
      <c r="K135" s="38" t="s">
        <v>290</v>
      </c>
      <c r="N135" t="s">
        <v>334</v>
      </c>
    </row>
    <row r="137" spans="2:14" x14ac:dyDescent="0.25">
      <c r="C137" t="s">
        <v>243</v>
      </c>
      <c r="F137" s="40">
        <f>+D!H30</f>
        <v>380000</v>
      </c>
      <c r="G137" s="40"/>
      <c r="H137" t="s">
        <v>296</v>
      </c>
      <c r="I137" s="40"/>
      <c r="J137" s="40"/>
      <c r="K137" s="40">
        <f>+D!I36</f>
        <v>8830522</v>
      </c>
      <c r="M137" s="13" t="s">
        <v>311</v>
      </c>
      <c r="N137" t="s">
        <v>312</v>
      </c>
    </row>
    <row r="138" spans="2:14" x14ac:dyDescent="0.25">
      <c r="C138" t="s">
        <v>201</v>
      </c>
      <c r="F138" s="40">
        <f>+D!H31</f>
        <v>4338835</v>
      </c>
      <c r="G138" s="40"/>
      <c r="H138" t="s">
        <v>308</v>
      </c>
      <c r="I138" s="40"/>
      <c r="J138" s="40"/>
      <c r="K138" s="40">
        <f>+D!I37</f>
        <v>3062562.5</v>
      </c>
      <c r="N138" t="s">
        <v>313</v>
      </c>
    </row>
    <row r="139" spans="2:14" x14ac:dyDescent="0.25">
      <c r="C139" t="s">
        <v>244</v>
      </c>
      <c r="F139" s="40">
        <f>+D!H32</f>
        <v>2790500</v>
      </c>
      <c r="G139" s="40"/>
      <c r="H139" t="s">
        <v>297</v>
      </c>
      <c r="I139" s="40"/>
      <c r="J139" s="40"/>
      <c r="K139" s="40">
        <f>+D!I38</f>
        <v>1580000</v>
      </c>
      <c r="N139" t="s">
        <v>314</v>
      </c>
    </row>
    <row r="140" spans="2:14" x14ac:dyDescent="0.25">
      <c r="C140" t="s">
        <v>245</v>
      </c>
      <c r="F140" s="40">
        <f>+D!H33</f>
        <v>2221600</v>
      </c>
      <c r="G140" s="40"/>
      <c r="H140" t="s">
        <v>298</v>
      </c>
      <c r="I140" s="40"/>
      <c r="J140" s="40"/>
      <c r="K140" s="40">
        <f>+D!I39</f>
        <v>340000</v>
      </c>
    </row>
    <row r="141" spans="2:14" x14ac:dyDescent="0.25">
      <c r="C141" t="s">
        <v>246</v>
      </c>
      <c r="F141" s="40">
        <f>+D!H34</f>
        <v>17500000</v>
      </c>
      <c r="G141" s="40"/>
      <c r="H141" s="40"/>
      <c r="I141" s="40"/>
      <c r="J141" s="40"/>
      <c r="K141" s="40"/>
    </row>
    <row r="142" spans="2:14" x14ac:dyDescent="0.25">
      <c r="C142" s="52" t="s">
        <v>295</v>
      </c>
      <c r="D142" s="52"/>
      <c r="E142" s="52"/>
      <c r="F142" s="51">
        <f>-D!I35</f>
        <v>-3500000</v>
      </c>
      <c r="G142" s="40"/>
      <c r="H142" s="42" t="s">
        <v>292</v>
      </c>
      <c r="I142" s="42"/>
      <c r="J142" s="42"/>
      <c r="K142" s="42">
        <f>SUM(K137:K141)</f>
        <v>13813084.5</v>
      </c>
    </row>
    <row r="143" spans="2:14" x14ac:dyDescent="0.25">
      <c r="F143" s="40"/>
      <c r="G143" s="40"/>
      <c r="H143" s="40"/>
      <c r="I143" s="40"/>
      <c r="J143" s="40"/>
      <c r="K143" s="40"/>
    </row>
    <row r="144" spans="2:14" x14ac:dyDescent="0.25">
      <c r="F144" s="40"/>
      <c r="G144" s="40"/>
      <c r="H144" s="42" t="s">
        <v>289</v>
      </c>
      <c r="I144" s="40"/>
      <c r="J144" s="40"/>
      <c r="K144" s="40"/>
    </row>
    <row r="145" spans="3:13" x14ac:dyDescent="0.25">
      <c r="F145" s="40"/>
      <c r="G145" s="40"/>
      <c r="H145" s="40" t="str">
        <f>+D!C40</f>
        <v>Capital</v>
      </c>
      <c r="I145" s="40"/>
      <c r="J145" s="40"/>
      <c r="K145" s="40">
        <f>+D!I40</f>
        <v>2500000</v>
      </c>
    </row>
    <row r="146" spans="3:13" x14ac:dyDescent="0.25">
      <c r="C146" s="56" t="s">
        <v>323</v>
      </c>
      <c r="D146" s="98" t="s">
        <v>324</v>
      </c>
      <c r="E146" s="98"/>
      <c r="F146" s="99"/>
      <c r="G146" s="40"/>
      <c r="H146" s="40" t="str">
        <f>+D!C41</f>
        <v>Resultados acumulados</v>
      </c>
      <c r="I146" s="40"/>
      <c r="J146" s="40"/>
      <c r="K146" s="40">
        <f>+D!I41</f>
        <v>4300500</v>
      </c>
    </row>
    <row r="147" spans="3:13" x14ac:dyDescent="0.25">
      <c r="C147" s="57"/>
      <c r="D147" s="98" t="s">
        <v>328</v>
      </c>
      <c r="E147" s="98"/>
      <c r="F147" s="99"/>
      <c r="G147" s="40"/>
      <c r="H147" s="40" t="str">
        <f>+D!C42</f>
        <v>Reservas</v>
      </c>
      <c r="I147" s="40"/>
      <c r="J147" s="40"/>
      <c r="K147" s="40">
        <f>+D!I42</f>
        <v>1500000</v>
      </c>
    </row>
    <row r="148" spans="3:13" x14ac:dyDescent="0.25">
      <c r="C148" s="57"/>
      <c r="D148" s="98" t="s">
        <v>329</v>
      </c>
      <c r="E148" s="98"/>
      <c r="F148" s="99"/>
      <c r="G148" s="40"/>
      <c r="H148" s="51" t="str">
        <f>+D!C43</f>
        <v>Cuenta particular socio Pérez</v>
      </c>
      <c r="I148" s="51"/>
      <c r="J148" s="51"/>
      <c r="K148" s="51">
        <f>-D!H43</f>
        <v>-1000000</v>
      </c>
    </row>
    <row r="149" spans="3:13" x14ac:dyDescent="0.25">
      <c r="F149" s="40"/>
      <c r="G149" s="40"/>
      <c r="H149" s="40" t="s">
        <v>310</v>
      </c>
      <c r="I149" s="40"/>
      <c r="J149" s="40"/>
      <c r="K149" s="40">
        <f>SUM(D!I44:I45)-SUM(D!H46:H50)</f>
        <v>2617350</v>
      </c>
      <c r="M149" t="s">
        <v>315</v>
      </c>
    </row>
    <row r="150" spans="3:13" x14ac:dyDescent="0.25">
      <c r="F150" s="40"/>
      <c r="G150" s="40"/>
      <c r="H150" s="40"/>
      <c r="I150" s="40"/>
      <c r="J150" s="40"/>
      <c r="K150" s="40"/>
      <c r="M150" t="s">
        <v>316</v>
      </c>
    </row>
    <row r="151" spans="3:13" x14ac:dyDescent="0.25">
      <c r="F151" s="40"/>
      <c r="G151" s="40"/>
      <c r="H151" s="42" t="s">
        <v>293</v>
      </c>
      <c r="I151" s="42"/>
      <c r="J151" s="42"/>
      <c r="K151" s="42">
        <f>SUM(K145:K150)</f>
        <v>9917850</v>
      </c>
      <c r="M151" t="s">
        <v>317</v>
      </c>
    </row>
    <row r="152" spans="3:13" x14ac:dyDescent="0.25">
      <c r="F152" s="40"/>
      <c r="G152" s="40"/>
      <c r="H152" s="40"/>
      <c r="I152" s="40"/>
      <c r="J152" s="40"/>
      <c r="K152" s="40"/>
      <c r="M152" t="s">
        <v>318</v>
      </c>
    </row>
    <row r="153" spans="3:13" x14ac:dyDescent="0.25">
      <c r="C153" s="53" t="s">
        <v>291</v>
      </c>
      <c r="D153" s="53"/>
      <c r="E153" s="53"/>
      <c r="F153" s="54">
        <f>SUM(F137:F152)</f>
        <v>23730935</v>
      </c>
      <c r="G153" s="55"/>
      <c r="H153" s="54" t="s">
        <v>294</v>
      </c>
      <c r="I153" s="54"/>
      <c r="J153" s="54"/>
      <c r="K153" s="54">
        <f>+K142+K151</f>
        <v>23730934.5</v>
      </c>
    </row>
    <row r="154" spans="3:13" x14ac:dyDescent="0.25">
      <c r="K154" s="40"/>
    </row>
    <row r="157" spans="3:13" x14ac:dyDescent="0.25">
      <c r="G157" s="110" t="s">
        <v>325</v>
      </c>
      <c r="H157" s="110"/>
      <c r="I157" s="110"/>
      <c r="J157" s="110"/>
    </row>
    <row r="158" spans="3:13" x14ac:dyDescent="0.25">
      <c r="G158" s="110" t="s">
        <v>326</v>
      </c>
      <c r="H158" s="110"/>
      <c r="I158" s="110"/>
      <c r="J158" s="110"/>
    </row>
    <row r="161" spans="2:3" x14ac:dyDescent="0.25">
      <c r="C161" s="13" t="s">
        <v>311</v>
      </c>
    </row>
    <row r="162" spans="2:3" x14ac:dyDescent="0.25">
      <c r="C162" t="s">
        <v>335</v>
      </c>
    </row>
    <row r="166" spans="2:3" ht="18.75" x14ac:dyDescent="0.3">
      <c r="B166" s="4" t="s">
        <v>336</v>
      </c>
    </row>
    <row r="167" spans="2:3" x14ac:dyDescent="0.25">
      <c r="B167" t="s">
        <v>337</v>
      </c>
    </row>
    <row r="169" spans="2:3" x14ac:dyDescent="0.25">
      <c r="B169" t="s">
        <v>338</v>
      </c>
    </row>
    <row r="170" spans="2:3" x14ac:dyDescent="0.25">
      <c r="B170" t="s">
        <v>339</v>
      </c>
    </row>
    <row r="171" spans="2:3" x14ac:dyDescent="0.25">
      <c r="B171" t="s">
        <v>340</v>
      </c>
    </row>
    <row r="173" spans="2:3" x14ac:dyDescent="0.25">
      <c r="B173" t="s">
        <v>341</v>
      </c>
    </row>
    <row r="175" spans="2:3" x14ac:dyDescent="0.25">
      <c r="B175" t="s">
        <v>342</v>
      </c>
    </row>
    <row r="178" spans="4:11" ht="18.75" x14ac:dyDescent="0.3">
      <c r="D178" s="135" t="s">
        <v>336</v>
      </c>
      <c r="E178" s="135"/>
      <c r="F178" s="135"/>
      <c r="G178" s="135"/>
      <c r="H178" s="135"/>
    </row>
    <row r="179" spans="4:11" x14ac:dyDescent="0.25">
      <c r="D179" s="110" t="s">
        <v>351</v>
      </c>
      <c r="E179" s="110"/>
      <c r="F179" s="110"/>
      <c r="G179" s="110"/>
      <c r="H179" s="110"/>
      <c r="J179" s="13" t="s">
        <v>311</v>
      </c>
      <c r="K179" t="s">
        <v>352</v>
      </c>
    </row>
    <row r="180" spans="4:11" x14ac:dyDescent="0.25">
      <c r="K180" t="s">
        <v>353</v>
      </c>
    </row>
    <row r="181" spans="4:11" x14ac:dyDescent="0.25">
      <c r="H181" s="65" t="s">
        <v>290</v>
      </c>
      <c r="K181" t="s">
        <v>354</v>
      </c>
    </row>
    <row r="182" spans="4:11" x14ac:dyDescent="0.25">
      <c r="D182" t="s">
        <v>302</v>
      </c>
      <c r="H182" s="40">
        <f>+D!I44</f>
        <v>34137250</v>
      </c>
      <c r="K182" t="s">
        <v>355</v>
      </c>
    </row>
    <row r="183" spans="4:11" x14ac:dyDescent="0.25">
      <c r="D183" s="5" t="s">
        <v>343</v>
      </c>
      <c r="E183" s="5"/>
      <c r="F183" s="5"/>
      <c r="G183" s="5"/>
      <c r="H183" s="64">
        <f>-D!H46</f>
        <v>-13654900</v>
      </c>
    </row>
    <row r="184" spans="4:11" x14ac:dyDescent="0.25">
      <c r="D184" s="3" t="s">
        <v>344</v>
      </c>
      <c r="F184" s="3"/>
      <c r="G184" s="3"/>
      <c r="H184" s="42">
        <f>+H182+H183</f>
        <v>20482350</v>
      </c>
    </row>
    <row r="185" spans="4:11" x14ac:dyDescent="0.25">
      <c r="H185" s="40"/>
    </row>
    <row r="186" spans="4:11" x14ac:dyDescent="0.25">
      <c r="D186" t="s">
        <v>303</v>
      </c>
      <c r="H186" s="40">
        <f>+D!I45</f>
        <v>150000</v>
      </c>
      <c r="J186" t="s">
        <v>349</v>
      </c>
    </row>
    <row r="187" spans="4:11" x14ac:dyDescent="0.25">
      <c r="D187" t="s">
        <v>345</v>
      </c>
      <c r="H187" s="40">
        <f>-D!H47</f>
        <v>-1750000</v>
      </c>
    </row>
    <row r="188" spans="4:11" x14ac:dyDescent="0.25">
      <c r="D188" t="s">
        <v>305</v>
      </c>
      <c r="H188" s="40">
        <f>-D!H48</f>
        <v>-185000</v>
      </c>
    </row>
    <row r="189" spans="4:11" x14ac:dyDescent="0.25">
      <c r="D189" t="s">
        <v>306</v>
      </c>
      <c r="H189" s="40">
        <f>-D!H49</f>
        <v>-15800000</v>
      </c>
    </row>
    <row r="190" spans="4:11" x14ac:dyDescent="0.25">
      <c r="D190" s="5" t="s">
        <v>307</v>
      </c>
      <c r="E190" s="5"/>
      <c r="F190" s="5"/>
      <c r="G190" s="5"/>
      <c r="H190" s="64">
        <f>-D!H50</f>
        <v>-280000</v>
      </c>
    </row>
    <row r="191" spans="4:11" x14ac:dyDescent="0.25">
      <c r="D191" t="s">
        <v>346</v>
      </c>
      <c r="H191" s="40">
        <f>SUM(H184:H190)</f>
        <v>2617350</v>
      </c>
    </row>
    <row r="192" spans="4:11" x14ac:dyDescent="0.25">
      <c r="D192" s="5" t="s">
        <v>347</v>
      </c>
      <c r="E192" s="5"/>
      <c r="F192" s="5"/>
      <c r="G192" s="5"/>
      <c r="H192" s="64"/>
      <c r="J192" t="s">
        <v>350</v>
      </c>
    </row>
    <row r="193" spans="4:10" x14ac:dyDescent="0.25">
      <c r="D193" s="53" t="s">
        <v>348</v>
      </c>
      <c r="E193" s="48"/>
      <c r="F193" s="53"/>
      <c r="G193" s="53"/>
      <c r="H193" s="54">
        <f>+H191+H192</f>
        <v>2617350</v>
      </c>
      <c r="J193" t="s">
        <v>356</v>
      </c>
    </row>
    <row r="194" spans="4:10" x14ac:dyDescent="0.25">
      <c r="H194" s="40"/>
    </row>
  </sheetData>
  <mergeCells count="8">
    <mergeCell ref="D178:H178"/>
    <mergeCell ref="D179:H179"/>
    <mergeCell ref="A1:B1"/>
    <mergeCell ref="C1:Q1"/>
    <mergeCell ref="G157:J157"/>
    <mergeCell ref="G158:J158"/>
    <mergeCell ref="C132:K132"/>
    <mergeCell ref="C133:K13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workbookViewId="0">
      <selection sqref="A1:B1"/>
    </sheetView>
  </sheetViews>
  <sheetFormatPr baseColWidth="10" defaultRowHeight="15" x14ac:dyDescent="0.25"/>
  <cols>
    <col min="1" max="1" width="3.42578125" customWidth="1"/>
    <col min="2" max="2" width="12.7109375" customWidth="1"/>
    <col min="9" max="10" width="12.7109375" bestFit="1" customWidth="1"/>
    <col min="15" max="15" width="13.28515625" bestFit="1" customWidth="1"/>
  </cols>
  <sheetData>
    <row r="1" spans="1:17" ht="70.150000000000006" customHeight="1" x14ac:dyDescent="0.25">
      <c r="A1" s="105"/>
      <c r="B1" s="105"/>
      <c r="C1" s="106" t="s">
        <v>0</v>
      </c>
      <c r="D1" s="105"/>
      <c r="E1" s="105"/>
      <c r="F1" s="105"/>
      <c r="G1" s="105"/>
      <c r="H1" s="105"/>
      <c r="I1" s="105"/>
      <c r="J1" s="105"/>
      <c r="K1" s="105"/>
      <c r="L1" s="105"/>
      <c r="M1" s="105"/>
      <c r="N1" s="105"/>
      <c r="O1" s="105"/>
      <c r="P1" s="105"/>
      <c r="Q1" s="105"/>
    </row>
    <row r="3" spans="1:17" ht="18.75" x14ac:dyDescent="0.3">
      <c r="B3" s="4" t="s">
        <v>458</v>
      </c>
    </row>
    <row r="5" spans="1:17" x14ac:dyDescent="0.25">
      <c r="B5" t="s">
        <v>389</v>
      </c>
    </row>
    <row r="6" spans="1:17" x14ac:dyDescent="0.25">
      <c r="B6" t="s">
        <v>390</v>
      </c>
    </row>
    <row r="9" spans="1:17" ht="18.75" x14ac:dyDescent="0.3">
      <c r="B9" s="4" t="s">
        <v>360</v>
      </c>
    </row>
    <row r="10" spans="1:17" x14ac:dyDescent="0.25">
      <c r="B10" t="s">
        <v>361</v>
      </c>
      <c r="I10" s="2"/>
    </row>
    <row r="12" spans="1:17" x14ac:dyDescent="0.25">
      <c r="B12" t="s">
        <v>392</v>
      </c>
    </row>
    <row r="13" spans="1:17" x14ac:dyDescent="0.25">
      <c r="B13" t="s">
        <v>393</v>
      </c>
    </row>
    <row r="14" spans="1:17" x14ac:dyDescent="0.25">
      <c r="B14" t="s">
        <v>394</v>
      </c>
    </row>
    <row r="16" spans="1:17" ht="18.75" x14ac:dyDescent="0.3">
      <c r="B16" s="4" t="s">
        <v>386</v>
      </c>
    </row>
    <row r="18" spans="2:10" x14ac:dyDescent="0.25">
      <c r="B18" t="s">
        <v>362</v>
      </c>
    </row>
    <row r="19" spans="2:10" x14ac:dyDescent="0.25">
      <c r="B19" t="s">
        <v>363</v>
      </c>
    </row>
    <row r="21" spans="2:10" x14ac:dyDescent="0.25">
      <c r="B21" t="s">
        <v>387</v>
      </c>
      <c r="C21" t="s">
        <v>364</v>
      </c>
    </row>
    <row r="23" spans="2:10" x14ac:dyDescent="0.25">
      <c r="B23" t="s">
        <v>366</v>
      </c>
    </row>
    <row r="25" spans="2:10" x14ac:dyDescent="0.25">
      <c r="B25" s="25" t="s">
        <v>157</v>
      </c>
      <c r="C25" s="25" t="s">
        <v>155</v>
      </c>
      <c r="D25" s="128" t="s">
        <v>156</v>
      </c>
      <c r="E25" s="128"/>
      <c r="F25" s="128"/>
      <c r="G25" s="128"/>
      <c r="H25" s="129"/>
      <c r="I25" s="25" t="s">
        <v>14</v>
      </c>
      <c r="J25" s="25" t="s">
        <v>15</v>
      </c>
    </row>
    <row r="26" spans="2:10" x14ac:dyDescent="0.25">
      <c r="B26" s="23"/>
      <c r="C26" s="23"/>
      <c r="I26" s="26"/>
      <c r="J26" s="26"/>
    </row>
    <row r="27" spans="2:10" x14ac:dyDescent="0.25">
      <c r="B27" s="33">
        <v>1</v>
      </c>
      <c r="C27" s="34">
        <v>44563</v>
      </c>
      <c r="D27" t="s">
        <v>243</v>
      </c>
      <c r="I27" s="26">
        <v>1000000</v>
      </c>
      <c r="J27" s="26"/>
    </row>
    <row r="28" spans="2:10" x14ac:dyDescent="0.25">
      <c r="B28" s="23"/>
      <c r="C28" s="23"/>
      <c r="D28" t="s">
        <v>365</v>
      </c>
      <c r="I28" s="26"/>
      <c r="J28" s="26">
        <v>1000000</v>
      </c>
    </row>
    <row r="29" spans="2:10" x14ac:dyDescent="0.25">
      <c r="B29" s="23"/>
      <c r="C29" s="23"/>
      <c r="D29" t="s">
        <v>385</v>
      </c>
      <c r="I29" s="26"/>
      <c r="J29" s="26"/>
    </row>
    <row r="30" spans="2:10" x14ac:dyDescent="0.25">
      <c r="B30" s="23"/>
      <c r="C30" s="23"/>
      <c r="I30" s="26"/>
      <c r="J30" s="26"/>
    </row>
    <row r="31" spans="2:10" x14ac:dyDescent="0.25">
      <c r="B31" s="24"/>
      <c r="C31" s="24"/>
      <c r="D31" s="130" t="s">
        <v>158</v>
      </c>
      <c r="E31" s="122"/>
      <c r="F31" s="122"/>
      <c r="G31" s="122"/>
      <c r="H31" s="123"/>
      <c r="I31" s="27">
        <f>SUM(I26:I30)</f>
        <v>1000000</v>
      </c>
      <c r="J31" s="27">
        <f>SUM(J26:J30)</f>
        <v>1000000</v>
      </c>
    </row>
    <row r="33" spans="2:9" x14ac:dyDescent="0.25">
      <c r="B33" t="s">
        <v>388</v>
      </c>
    </row>
    <row r="35" spans="2:9" x14ac:dyDescent="0.25">
      <c r="E35" s="39" t="s">
        <v>290</v>
      </c>
    </row>
    <row r="36" spans="2:9" x14ac:dyDescent="0.25">
      <c r="C36" t="s">
        <v>367</v>
      </c>
      <c r="E36" s="40">
        <v>500000</v>
      </c>
    </row>
    <row r="37" spans="2:9" x14ac:dyDescent="0.25">
      <c r="C37" t="s">
        <v>368</v>
      </c>
      <c r="E37" s="40">
        <v>1500000</v>
      </c>
    </row>
    <row r="38" spans="2:9" x14ac:dyDescent="0.25">
      <c r="C38" t="s">
        <v>369</v>
      </c>
      <c r="E38" s="40">
        <v>600000</v>
      </c>
    </row>
    <row r="39" spans="2:9" x14ac:dyDescent="0.25">
      <c r="C39" t="s">
        <v>370</v>
      </c>
      <c r="E39" s="40">
        <v>9500000</v>
      </c>
    </row>
    <row r="40" spans="2:9" x14ac:dyDescent="0.25">
      <c r="C40" t="s">
        <v>371</v>
      </c>
      <c r="E40" s="40">
        <v>5500000</v>
      </c>
    </row>
    <row r="41" spans="2:9" x14ac:dyDescent="0.25">
      <c r="E41" s="40"/>
    </row>
    <row r="42" spans="2:9" x14ac:dyDescent="0.25">
      <c r="B42" t="s">
        <v>372</v>
      </c>
      <c r="E42" s="40"/>
    </row>
    <row r="43" spans="2:9" x14ac:dyDescent="0.25">
      <c r="E43" s="40"/>
    </row>
    <row r="44" spans="2:9" x14ac:dyDescent="0.25">
      <c r="C44" s="110" t="s">
        <v>381</v>
      </c>
      <c r="D44" s="110"/>
      <c r="E44" s="110"/>
      <c r="F44" s="110"/>
      <c r="G44" s="110"/>
      <c r="H44" s="110"/>
      <c r="I44" s="110"/>
    </row>
    <row r="45" spans="2:9" x14ac:dyDescent="0.25">
      <c r="E45" s="40"/>
    </row>
    <row r="46" spans="2:9" x14ac:dyDescent="0.25">
      <c r="C46" s="5" t="s">
        <v>282</v>
      </c>
      <c r="D46" s="5"/>
      <c r="E46" s="66" t="s">
        <v>373</v>
      </c>
      <c r="G46" s="5" t="s">
        <v>283</v>
      </c>
      <c r="H46" s="5"/>
      <c r="I46" s="66" t="s">
        <v>373</v>
      </c>
    </row>
    <row r="47" spans="2:9" x14ac:dyDescent="0.25">
      <c r="C47" t="s">
        <v>243</v>
      </c>
      <c r="E47" s="40">
        <f>+E36</f>
        <v>500000</v>
      </c>
      <c r="G47" t="s">
        <v>375</v>
      </c>
      <c r="I47" s="40">
        <f>+E40</f>
        <v>5500000</v>
      </c>
    </row>
    <row r="48" spans="2:9" x14ac:dyDescent="0.25">
      <c r="C48" t="s">
        <v>245</v>
      </c>
      <c r="E48" s="40">
        <f t="shared" ref="E48:E50" si="0">+E37</f>
        <v>1500000</v>
      </c>
    </row>
    <row r="49" spans="2:11" x14ac:dyDescent="0.25">
      <c r="C49" t="s">
        <v>374</v>
      </c>
      <c r="E49" s="40">
        <f t="shared" si="0"/>
        <v>600000</v>
      </c>
    </row>
    <row r="50" spans="2:11" x14ac:dyDescent="0.25">
      <c r="C50" t="s">
        <v>382</v>
      </c>
      <c r="E50" s="40">
        <f t="shared" si="0"/>
        <v>9500000</v>
      </c>
      <c r="G50" s="3" t="s">
        <v>377</v>
      </c>
      <c r="H50" s="3"/>
      <c r="I50" s="42">
        <f>+I47</f>
        <v>5500000</v>
      </c>
    </row>
    <row r="51" spans="2:11" x14ac:dyDescent="0.25">
      <c r="E51" s="40"/>
    </row>
    <row r="52" spans="2:11" x14ac:dyDescent="0.25">
      <c r="E52" s="40"/>
      <c r="G52" s="3" t="s">
        <v>378</v>
      </c>
      <c r="H52" s="3"/>
      <c r="I52" s="42">
        <f>+E53-I50</f>
        <v>6600000</v>
      </c>
      <c r="K52" t="s">
        <v>380</v>
      </c>
    </row>
    <row r="53" spans="2:11" x14ac:dyDescent="0.25">
      <c r="C53" s="3" t="s">
        <v>376</v>
      </c>
      <c r="D53" s="3"/>
      <c r="E53" s="42">
        <f>SUM(E47:E52)</f>
        <v>12100000</v>
      </c>
      <c r="G53" s="3" t="s">
        <v>379</v>
      </c>
      <c r="H53" s="3"/>
      <c r="I53" s="42">
        <f>+I50+I52</f>
        <v>12100000</v>
      </c>
    </row>
    <row r="54" spans="2:11" x14ac:dyDescent="0.25">
      <c r="E54" s="40"/>
    </row>
    <row r="55" spans="2:11" x14ac:dyDescent="0.25">
      <c r="E55" s="40"/>
    </row>
    <row r="56" spans="2:11" x14ac:dyDescent="0.25">
      <c r="B56" t="s">
        <v>366</v>
      </c>
    </row>
    <row r="58" spans="2:11" x14ac:dyDescent="0.25">
      <c r="B58" s="25" t="s">
        <v>157</v>
      </c>
      <c r="C58" s="25" t="s">
        <v>155</v>
      </c>
      <c r="D58" s="128" t="s">
        <v>156</v>
      </c>
      <c r="E58" s="128"/>
      <c r="F58" s="128"/>
      <c r="G58" s="128"/>
      <c r="H58" s="129"/>
      <c r="I58" s="25" t="s">
        <v>14</v>
      </c>
      <c r="J58" s="25" t="s">
        <v>15</v>
      </c>
    </row>
    <row r="59" spans="2:11" x14ac:dyDescent="0.25">
      <c r="B59" s="23"/>
      <c r="C59" s="23"/>
      <c r="I59" s="26"/>
      <c r="J59" s="26"/>
    </row>
    <row r="60" spans="2:11" x14ac:dyDescent="0.25">
      <c r="B60" s="33">
        <v>1</v>
      </c>
      <c r="C60" s="34">
        <v>44563</v>
      </c>
      <c r="D60" t="s">
        <v>243</v>
      </c>
      <c r="I60" s="26">
        <f>+E47</f>
        <v>500000</v>
      </c>
      <c r="J60" s="26"/>
    </row>
    <row r="61" spans="2:11" x14ac:dyDescent="0.25">
      <c r="B61" s="23"/>
      <c r="C61" s="23"/>
      <c r="D61" t="s">
        <v>245</v>
      </c>
      <c r="I61" s="26">
        <f t="shared" ref="I61:I63" si="1">+E48</f>
        <v>1500000</v>
      </c>
      <c r="J61" s="26"/>
    </row>
    <row r="62" spans="2:11" x14ac:dyDescent="0.25">
      <c r="B62" s="23"/>
      <c r="C62" s="23"/>
      <c r="D62" t="s">
        <v>374</v>
      </c>
      <c r="I62" s="26">
        <f t="shared" si="1"/>
        <v>600000</v>
      </c>
      <c r="J62" s="26"/>
    </row>
    <row r="63" spans="2:11" x14ac:dyDescent="0.25">
      <c r="B63" s="23"/>
      <c r="C63" s="23"/>
      <c r="D63" t="s">
        <v>382</v>
      </c>
      <c r="I63" s="26">
        <f t="shared" si="1"/>
        <v>9500000</v>
      </c>
      <c r="J63" s="26"/>
    </row>
    <row r="64" spans="2:11" x14ac:dyDescent="0.25">
      <c r="B64" s="23"/>
      <c r="C64" s="23"/>
      <c r="D64" t="s">
        <v>383</v>
      </c>
      <c r="I64" s="26"/>
      <c r="J64" s="26">
        <f>+I47</f>
        <v>5500000</v>
      </c>
    </row>
    <row r="65" spans="2:10" x14ac:dyDescent="0.25">
      <c r="B65" s="23"/>
      <c r="C65" s="23"/>
      <c r="D65" t="s">
        <v>365</v>
      </c>
      <c r="I65" s="26"/>
      <c r="J65" s="26">
        <f>+I52</f>
        <v>6600000</v>
      </c>
    </row>
    <row r="66" spans="2:10" x14ac:dyDescent="0.25">
      <c r="B66" s="23"/>
      <c r="C66" s="23"/>
      <c r="D66" t="s">
        <v>384</v>
      </c>
      <c r="I66" s="26"/>
      <c r="J66" s="26"/>
    </row>
    <row r="67" spans="2:10" x14ac:dyDescent="0.25">
      <c r="B67" s="23"/>
      <c r="C67" s="23"/>
      <c r="I67" s="26"/>
      <c r="J67" s="26"/>
    </row>
    <row r="68" spans="2:10" x14ac:dyDescent="0.25">
      <c r="B68" s="24"/>
      <c r="C68" s="24"/>
      <c r="D68" s="130" t="s">
        <v>158</v>
      </c>
      <c r="E68" s="122"/>
      <c r="F68" s="122"/>
      <c r="G68" s="122"/>
      <c r="H68" s="123"/>
      <c r="I68" s="27">
        <f>SUM(I59:I67)</f>
        <v>12100000</v>
      </c>
      <c r="J68" s="27">
        <f>SUM(J59:J67)</f>
        <v>12100000</v>
      </c>
    </row>
    <row r="69" spans="2:10" x14ac:dyDescent="0.25">
      <c r="E69" s="40"/>
    </row>
    <row r="70" spans="2:10" x14ac:dyDescent="0.25">
      <c r="E70" s="40"/>
    </row>
    <row r="71" spans="2:10" ht="18.75" x14ac:dyDescent="0.3">
      <c r="B71" s="4" t="s">
        <v>395</v>
      </c>
      <c r="E71" s="40"/>
    </row>
    <row r="72" spans="2:10" x14ac:dyDescent="0.25">
      <c r="E72" s="40"/>
    </row>
    <row r="73" spans="2:10" x14ac:dyDescent="0.25">
      <c r="B73" s="67" t="s">
        <v>396</v>
      </c>
    </row>
    <row r="74" spans="2:10" x14ac:dyDescent="0.25">
      <c r="B74" s="67" t="s">
        <v>397</v>
      </c>
    </row>
    <row r="75" spans="2:10" x14ac:dyDescent="0.25">
      <c r="B75" s="2"/>
    </row>
    <row r="76" spans="2:10" x14ac:dyDescent="0.25">
      <c r="B76" s="67" t="s">
        <v>398</v>
      </c>
    </row>
    <row r="77" spans="2:10" x14ac:dyDescent="0.25">
      <c r="B77" s="67" t="s">
        <v>399</v>
      </c>
    </row>
    <row r="79" spans="2:10" x14ac:dyDescent="0.25">
      <c r="B79" t="s">
        <v>400</v>
      </c>
    </row>
    <row r="82" spans="2:16" x14ac:dyDescent="0.25">
      <c r="C82" s="5"/>
      <c r="D82" s="68">
        <v>44563</v>
      </c>
      <c r="E82" s="5"/>
      <c r="F82" s="5"/>
      <c r="G82" s="5"/>
      <c r="H82" s="68">
        <v>44576</v>
      </c>
      <c r="I82" s="5"/>
      <c r="J82" s="5"/>
      <c r="K82" s="5"/>
      <c r="L82" s="68">
        <v>44640</v>
      </c>
      <c r="M82" s="5"/>
    </row>
    <row r="83" spans="2:16" x14ac:dyDescent="0.25">
      <c r="C83" s="119" t="s">
        <v>401</v>
      </c>
      <c r="D83" s="119"/>
      <c r="E83" s="119"/>
      <c r="G83" s="119" t="s">
        <v>421</v>
      </c>
      <c r="H83" s="119"/>
      <c r="I83" s="119"/>
      <c r="J83" s="69"/>
      <c r="K83" s="119" t="s">
        <v>420</v>
      </c>
      <c r="L83" s="119"/>
      <c r="M83" s="119"/>
      <c r="N83" s="69"/>
    </row>
    <row r="84" spans="2:16" x14ac:dyDescent="0.25">
      <c r="C84" s="136" t="s">
        <v>403</v>
      </c>
      <c r="D84" s="136"/>
      <c r="E84" s="136"/>
      <c r="G84" s="136" t="s">
        <v>413</v>
      </c>
      <c r="H84" s="136"/>
      <c r="I84" s="136"/>
      <c r="J84" s="69"/>
      <c r="K84" s="136" t="s">
        <v>413</v>
      </c>
      <c r="L84" s="136"/>
      <c r="M84" s="136"/>
      <c r="N84" s="69"/>
    </row>
    <row r="85" spans="2:16" x14ac:dyDescent="0.25">
      <c r="C85" s="136" t="s">
        <v>402</v>
      </c>
      <c r="D85" s="136"/>
      <c r="E85" s="136"/>
    </row>
    <row r="88" spans="2:16" x14ac:dyDescent="0.25">
      <c r="B88" t="s">
        <v>439</v>
      </c>
    </row>
    <row r="90" spans="2:16" x14ac:dyDescent="0.25">
      <c r="B90" s="25" t="s">
        <v>157</v>
      </c>
      <c r="C90" s="25" t="s">
        <v>155</v>
      </c>
      <c r="D90" s="128" t="s">
        <v>156</v>
      </c>
      <c r="E90" s="128"/>
      <c r="F90" s="128"/>
      <c r="G90" s="128"/>
      <c r="H90" s="129"/>
      <c r="I90" s="25" t="s">
        <v>14</v>
      </c>
      <c r="J90" s="25" t="s">
        <v>15</v>
      </c>
    </row>
    <row r="91" spans="2:16" x14ac:dyDescent="0.25">
      <c r="B91" s="23"/>
      <c r="C91" s="23"/>
      <c r="I91" s="26"/>
      <c r="J91" s="26"/>
    </row>
    <row r="92" spans="2:16" x14ac:dyDescent="0.25">
      <c r="B92" s="33">
        <v>1</v>
      </c>
      <c r="C92" s="34">
        <v>44563</v>
      </c>
      <c r="D92" t="s">
        <v>404</v>
      </c>
      <c r="I92" s="26">
        <v>10000000</v>
      </c>
      <c r="J92" s="26"/>
      <c r="K92" s="13" t="s">
        <v>311</v>
      </c>
      <c r="L92" t="s">
        <v>406</v>
      </c>
    </row>
    <row r="93" spans="2:16" x14ac:dyDescent="0.25">
      <c r="B93" s="23"/>
      <c r="C93" s="23"/>
      <c r="D93" t="s">
        <v>405</v>
      </c>
      <c r="I93" s="26">
        <v>10000000</v>
      </c>
      <c r="J93" s="26"/>
      <c r="L93" t="s">
        <v>407</v>
      </c>
    </row>
    <row r="94" spans="2:16" x14ac:dyDescent="0.25">
      <c r="B94" s="23"/>
      <c r="C94" s="23"/>
      <c r="D94" t="s">
        <v>365</v>
      </c>
      <c r="I94" s="26"/>
      <c r="J94" s="26">
        <f>+I92+I93</f>
        <v>20000000</v>
      </c>
    </row>
    <row r="95" spans="2:16" x14ac:dyDescent="0.25">
      <c r="B95" s="23"/>
      <c r="C95" s="23"/>
      <c r="D95" t="s">
        <v>412</v>
      </c>
      <c r="I95" s="26"/>
      <c r="J95" s="26"/>
      <c r="L95" s="3" t="s">
        <v>417</v>
      </c>
      <c r="O95" s="28" t="s">
        <v>290</v>
      </c>
    </row>
    <row r="96" spans="2:16" x14ac:dyDescent="0.25">
      <c r="B96" s="23"/>
      <c r="C96" s="23"/>
      <c r="I96" s="26"/>
      <c r="J96" s="26"/>
      <c r="L96" s="32" t="s">
        <v>299</v>
      </c>
      <c r="O96" s="40">
        <f>+J94</f>
        <v>20000000</v>
      </c>
      <c r="P96" t="s">
        <v>410</v>
      </c>
    </row>
    <row r="97" spans="2:16" x14ac:dyDescent="0.25">
      <c r="B97" s="23"/>
      <c r="C97" s="23"/>
      <c r="I97" s="26"/>
      <c r="J97" s="26"/>
      <c r="L97" s="32" t="s">
        <v>404</v>
      </c>
      <c r="O97" s="40">
        <f>-I92</f>
        <v>-10000000</v>
      </c>
      <c r="P97" t="s">
        <v>411</v>
      </c>
    </row>
    <row r="98" spans="2:16" x14ac:dyDescent="0.25">
      <c r="B98" s="23"/>
      <c r="C98" s="23"/>
      <c r="I98" s="26"/>
      <c r="J98" s="26"/>
      <c r="L98" s="70" t="s">
        <v>405</v>
      </c>
      <c r="M98" s="5"/>
      <c r="N98" s="5"/>
      <c r="O98" s="64">
        <f>-I93</f>
        <v>-10000000</v>
      </c>
      <c r="P98" t="s">
        <v>411</v>
      </c>
    </row>
    <row r="99" spans="2:16" x14ac:dyDescent="0.25">
      <c r="B99" s="23"/>
      <c r="C99" s="23"/>
      <c r="I99" s="26"/>
      <c r="J99" s="26"/>
      <c r="L99" s="71" t="s">
        <v>408</v>
      </c>
      <c r="M99" s="53"/>
      <c r="N99" s="53"/>
      <c r="O99" s="54">
        <f>SUM(O96:O98)</f>
        <v>0</v>
      </c>
    </row>
    <row r="100" spans="2:16" x14ac:dyDescent="0.25">
      <c r="B100" s="24"/>
      <c r="C100" s="24"/>
      <c r="D100" s="130" t="s">
        <v>158</v>
      </c>
      <c r="E100" s="122"/>
      <c r="F100" s="122"/>
      <c r="G100" s="122"/>
      <c r="H100" s="123"/>
      <c r="I100" s="27">
        <f>SUM(I91:I99)</f>
        <v>20000000</v>
      </c>
      <c r="J100" s="27">
        <f>SUM(J91:J99)</f>
        <v>20000000</v>
      </c>
    </row>
    <row r="101" spans="2:16" x14ac:dyDescent="0.25">
      <c r="L101" s="72" t="s">
        <v>409</v>
      </c>
    </row>
    <row r="103" spans="2:16" x14ac:dyDescent="0.25">
      <c r="B103" s="25" t="s">
        <v>157</v>
      </c>
      <c r="C103" s="25" t="s">
        <v>155</v>
      </c>
      <c r="D103" s="128" t="s">
        <v>156</v>
      </c>
      <c r="E103" s="128"/>
      <c r="F103" s="128"/>
      <c r="G103" s="128"/>
      <c r="H103" s="129"/>
      <c r="I103" s="25" t="s">
        <v>14</v>
      </c>
      <c r="J103" s="25" t="s">
        <v>15</v>
      </c>
    </row>
    <row r="104" spans="2:16" x14ac:dyDescent="0.25">
      <c r="B104" s="23"/>
      <c r="C104" s="23"/>
      <c r="I104" s="26"/>
      <c r="J104" s="26"/>
    </row>
    <row r="105" spans="2:16" x14ac:dyDescent="0.25">
      <c r="B105" s="33">
        <v>2</v>
      </c>
      <c r="C105" s="34">
        <v>44576</v>
      </c>
      <c r="D105" t="s">
        <v>243</v>
      </c>
      <c r="I105" s="26">
        <v>4000000</v>
      </c>
      <c r="J105" s="26"/>
      <c r="L105" t="s">
        <v>416</v>
      </c>
    </row>
    <row r="106" spans="2:16" x14ac:dyDescent="0.25">
      <c r="B106" s="23"/>
      <c r="C106" s="23"/>
      <c r="D106" t="s">
        <v>414</v>
      </c>
      <c r="I106" s="26"/>
      <c r="J106" s="26">
        <f>+I105</f>
        <v>4000000</v>
      </c>
    </row>
    <row r="107" spans="2:16" x14ac:dyDescent="0.25">
      <c r="B107" s="23"/>
      <c r="C107" s="23"/>
      <c r="D107" t="s">
        <v>415</v>
      </c>
      <c r="I107" s="26"/>
      <c r="J107" s="26"/>
      <c r="L107" s="3" t="s">
        <v>418</v>
      </c>
      <c r="O107" s="28" t="s">
        <v>290</v>
      </c>
    </row>
    <row r="108" spans="2:16" x14ac:dyDescent="0.25">
      <c r="B108" s="23"/>
      <c r="C108" s="23"/>
      <c r="I108" s="26"/>
      <c r="J108" s="26"/>
      <c r="L108" s="32" t="s">
        <v>299</v>
      </c>
      <c r="O108" s="40">
        <f>+J94</f>
        <v>20000000</v>
      </c>
      <c r="P108" t="s">
        <v>410</v>
      </c>
    </row>
    <row r="109" spans="2:16" x14ac:dyDescent="0.25">
      <c r="B109" s="23"/>
      <c r="C109" s="23"/>
      <c r="I109" s="26"/>
      <c r="J109" s="26"/>
      <c r="L109" s="32" t="s">
        <v>404</v>
      </c>
      <c r="O109" s="40">
        <f>-I92+J106</f>
        <v>-6000000</v>
      </c>
      <c r="P109" t="s">
        <v>411</v>
      </c>
    </row>
    <row r="110" spans="2:16" x14ac:dyDescent="0.25">
      <c r="B110" s="23"/>
      <c r="C110" s="23"/>
      <c r="I110" s="26"/>
      <c r="J110" s="26"/>
      <c r="L110" s="70" t="s">
        <v>405</v>
      </c>
      <c r="M110" s="5"/>
      <c r="N110" s="5"/>
      <c r="O110" s="64">
        <f>-I93</f>
        <v>-10000000</v>
      </c>
      <c r="P110" t="s">
        <v>411</v>
      </c>
    </row>
    <row r="111" spans="2:16" x14ac:dyDescent="0.25">
      <c r="B111" s="23"/>
      <c r="C111" s="23"/>
      <c r="I111" s="26"/>
      <c r="J111" s="26"/>
      <c r="L111" s="71" t="s">
        <v>408</v>
      </c>
      <c r="M111" s="53"/>
      <c r="N111" s="53"/>
      <c r="O111" s="54">
        <f>SUM(O108:O110)</f>
        <v>4000000</v>
      </c>
    </row>
    <row r="112" spans="2:16" x14ac:dyDescent="0.25">
      <c r="B112" s="23"/>
      <c r="C112" s="23"/>
      <c r="I112" s="26"/>
      <c r="J112" s="26"/>
    </row>
    <row r="113" spans="2:16" x14ac:dyDescent="0.25">
      <c r="B113" s="24"/>
      <c r="C113" s="24"/>
      <c r="D113" s="130" t="s">
        <v>158</v>
      </c>
      <c r="E113" s="122"/>
      <c r="F113" s="122"/>
      <c r="G113" s="122"/>
      <c r="H113" s="123"/>
      <c r="I113" s="27">
        <f>SUM(I104:I112)</f>
        <v>4000000</v>
      </c>
      <c r="J113" s="27">
        <f>SUM(J104:J112)</f>
        <v>4000000</v>
      </c>
      <c r="L113" s="72" t="s">
        <v>419</v>
      </c>
    </row>
    <row r="116" spans="2:16" x14ac:dyDescent="0.25">
      <c r="B116" s="25" t="s">
        <v>157</v>
      </c>
      <c r="C116" s="25" t="s">
        <v>155</v>
      </c>
      <c r="D116" s="128" t="s">
        <v>156</v>
      </c>
      <c r="E116" s="128"/>
      <c r="F116" s="128"/>
      <c r="G116" s="128"/>
      <c r="H116" s="129"/>
      <c r="I116" s="25" t="s">
        <v>14</v>
      </c>
      <c r="J116" s="25" t="s">
        <v>15</v>
      </c>
    </row>
    <row r="117" spans="2:16" x14ac:dyDescent="0.25">
      <c r="B117" s="23"/>
      <c r="C117" s="23"/>
      <c r="I117" s="26"/>
      <c r="J117" s="26"/>
    </row>
    <row r="118" spans="2:16" x14ac:dyDescent="0.25">
      <c r="B118" s="33">
        <v>3</v>
      </c>
      <c r="C118" s="34">
        <v>44640</v>
      </c>
      <c r="D118" t="s">
        <v>243</v>
      </c>
      <c r="I118" s="26">
        <v>10000000</v>
      </c>
      <c r="J118" s="26"/>
      <c r="L118" t="s">
        <v>416</v>
      </c>
    </row>
    <row r="119" spans="2:16" x14ac:dyDescent="0.25">
      <c r="B119" s="23"/>
      <c r="C119" s="23"/>
      <c r="D119" t="s">
        <v>422</v>
      </c>
      <c r="I119" s="26"/>
      <c r="J119" s="26">
        <f>+I118</f>
        <v>10000000</v>
      </c>
    </row>
    <row r="120" spans="2:16" x14ac:dyDescent="0.25">
      <c r="B120" s="23"/>
      <c r="C120" s="23"/>
      <c r="D120" t="s">
        <v>423</v>
      </c>
      <c r="I120" s="26"/>
      <c r="J120" s="26"/>
      <c r="L120" s="3" t="s">
        <v>424</v>
      </c>
      <c r="O120" s="28" t="s">
        <v>290</v>
      </c>
    </row>
    <row r="121" spans="2:16" x14ac:dyDescent="0.25">
      <c r="B121" s="23"/>
      <c r="C121" s="23"/>
      <c r="I121" s="26"/>
      <c r="J121" s="26"/>
      <c r="L121" s="32" t="s">
        <v>299</v>
      </c>
      <c r="O121" s="40">
        <f>+J94</f>
        <v>20000000</v>
      </c>
      <c r="P121" t="s">
        <v>410</v>
      </c>
    </row>
    <row r="122" spans="2:16" x14ac:dyDescent="0.25">
      <c r="B122" s="23"/>
      <c r="C122" s="23"/>
      <c r="I122" s="26"/>
      <c r="J122" s="26"/>
      <c r="L122" s="32" t="s">
        <v>404</v>
      </c>
      <c r="O122" s="40">
        <f>-I92+J106</f>
        <v>-6000000</v>
      </c>
      <c r="P122" t="s">
        <v>411</v>
      </c>
    </row>
    <row r="123" spans="2:16" x14ac:dyDescent="0.25">
      <c r="B123" s="23"/>
      <c r="C123" s="23"/>
      <c r="I123" s="26"/>
      <c r="J123" s="26"/>
      <c r="L123" s="70" t="s">
        <v>405</v>
      </c>
      <c r="M123" s="5"/>
      <c r="N123" s="5"/>
      <c r="O123" s="64">
        <f>-I93+J119</f>
        <v>0</v>
      </c>
      <c r="P123" t="s">
        <v>683</v>
      </c>
    </row>
    <row r="124" spans="2:16" x14ac:dyDescent="0.25">
      <c r="B124" s="23"/>
      <c r="C124" s="23"/>
      <c r="I124" s="26"/>
      <c r="J124" s="26"/>
      <c r="L124" s="71" t="s">
        <v>408</v>
      </c>
      <c r="M124" s="53"/>
      <c r="N124" s="53"/>
      <c r="O124" s="54">
        <f>SUM(O121:O123)</f>
        <v>14000000</v>
      </c>
    </row>
    <row r="125" spans="2:16" x14ac:dyDescent="0.25">
      <c r="B125" s="23"/>
      <c r="C125" s="23"/>
      <c r="I125" s="26"/>
      <c r="J125" s="26"/>
    </row>
    <row r="126" spans="2:16" x14ac:dyDescent="0.25">
      <c r="B126" s="24"/>
      <c r="C126" s="24"/>
      <c r="D126" s="130" t="s">
        <v>158</v>
      </c>
      <c r="E126" s="122"/>
      <c r="F126" s="122"/>
      <c r="G126" s="122"/>
      <c r="H126" s="123"/>
      <c r="I126" s="27">
        <f>SUM(I117:I125)</f>
        <v>10000000</v>
      </c>
      <c r="J126" s="27">
        <f>SUM(J117:J125)</f>
        <v>10000000</v>
      </c>
      <c r="L126" s="72" t="s">
        <v>425</v>
      </c>
    </row>
    <row r="129" spans="2:14" ht="18.75" x14ac:dyDescent="0.3">
      <c r="B129" s="4" t="s">
        <v>426</v>
      </c>
    </row>
    <row r="131" spans="2:14" x14ac:dyDescent="0.25">
      <c r="B131" s="67" t="s">
        <v>427</v>
      </c>
    </row>
    <row r="132" spans="2:14" x14ac:dyDescent="0.25">
      <c r="B132" s="67" t="s">
        <v>428</v>
      </c>
    </row>
    <row r="133" spans="2:14" x14ac:dyDescent="0.25">
      <c r="B133" s="2"/>
    </row>
    <row r="134" spans="2:14" x14ac:dyDescent="0.25">
      <c r="B134" s="67" t="s">
        <v>429</v>
      </c>
    </row>
    <row r="135" spans="2:14" x14ac:dyDescent="0.25">
      <c r="B135" s="67" t="s">
        <v>430</v>
      </c>
    </row>
    <row r="137" spans="2:14" x14ac:dyDescent="0.25">
      <c r="B137" t="s">
        <v>431</v>
      </c>
    </row>
    <row r="138" spans="2:14" x14ac:dyDescent="0.25">
      <c r="B138" t="s">
        <v>432</v>
      </c>
    </row>
    <row r="140" spans="2:14" x14ac:dyDescent="0.25">
      <c r="B140" t="s">
        <v>433</v>
      </c>
    </row>
    <row r="142" spans="2:14" x14ac:dyDescent="0.25">
      <c r="C142" s="5"/>
      <c r="D142" s="68">
        <v>44563</v>
      </c>
      <c r="E142" s="5"/>
      <c r="F142" s="5"/>
      <c r="G142" s="5"/>
      <c r="H142" s="68">
        <v>44576</v>
      </c>
      <c r="I142" s="5"/>
      <c r="J142" s="5"/>
      <c r="K142" s="5"/>
      <c r="L142" s="68">
        <v>44640</v>
      </c>
      <c r="M142" s="5"/>
      <c r="N142" s="5"/>
    </row>
    <row r="143" spans="2:14" x14ac:dyDescent="0.25">
      <c r="C143" s="119" t="s">
        <v>434</v>
      </c>
      <c r="D143" s="119"/>
      <c r="E143" s="119"/>
      <c r="G143" s="119" t="s">
        <v>437</v>
      </c>
      <c r="H143" s="119"/>
      <c r="I143" s="119"/>
      <c r="J143" s="69"/>
      <c r="K143" s="136" t="s">
        <v>456</v>
      </c>
      <c r="L143" s="136"/>
      <c r="M143" s="136"/>
      <c r="N143" s="136"/>
    </row>
    <row r="144" spans="2:14" x14ac:dyDescent="0.25">
      <c r="C144" s="136" t="s">
        <v>435</v>
      </c>
      <c r="D144" s="136"/>
      <c r="E144" s="136"/>
      <c r="G144" s="136" t="s">
        <v>438</v>
      </c>
      <c r="H144" s="136"/>
      <c r="I144" s="136"/>
      <c r="J144" s="69"/>
      <c r="K144" s="136" t="s">
        <v>681</v>
      </c>
      <c r="L144" s="136"/>
      <c r="M144" s="136"/>
      <c r="N144" s="136"/>
    </row>
    <row r="145" spans="2:16" x14ac:dyDescent="0.25">
      <c r="C145" s="136" t="s">
        <v>436</v>
      </c>
      <c r="D145" s="136"/>
      <c r="E145" s="136"/>
      <c r="K145" s="105"/>
      <c r="L145" s="105"/>
      <c r="M145" s="105"/>
    </row>
    <row r="148" spans="2:16" x14ac:dyDescent="0.25">
      <c r="B148" t="s">
        <v>439</v>
      </c>
    </row>
    <row r="150" spans="2:16" x14ac:dyDescent="0.25">
      <c r="B150" s="25" t="s">
        <v>157</v>
      </c>
      <c r="C150" s="25" t="s">
        <v>155</v>
      </c>
      <c r="D150" s="128" t="s">
        <v>156</v>
      </c>
      <c r="E150" s="128"/>
      <c r="F150" s="128"/>
      <c r="G150" s="128"/>
      <c r="H150" s="129"/>
      <c r="I150" s="25" t="s">
        <v>14</v>
      </c>
      <c r="J150" s="25" t="s">
        <v>15</v>
      </c>
    </row>
    <row r="151" spans="2:16" x14ac:dyDescent="0.25">
      <c r="B151" s="23"/>
      <c r="C151" s="23"/>
      <c r="I151" s="26"/>
      <c r="J151" s="26"/>
    </row>
    <row r="152" spans="2:16" x14ac:dyDescent="0.25">
      <c r="B152" s="33">
        <v>1</v>
      </c>
      <c r="C152" s="34">
        <v>44563</v>
      </c>
      <c r="D152" t="s">
        <v>440</v>
      </c>
      <c r="I152" s="26">
        <f>1000000*1000</f>
        <v>1000000000</v>
      </c>
      <c r="J152" s="26"/>
      <c r="K152" s="13" t="s">
        <v>311</v>
      </c>
      <c r="L152" t="s">
        <v>443</v>
      </c>
    </row>
    <row r="153" spans="2:16" x14ac:dyDescent="0.25">
      <c r="B153" s="23"/>
      <c r="C153" s="23"/>
      <c r="D153" t="s">
        <v>365</v>
      </c>
      <c r="I153" s="26"/>
      <c r="J153" s="26">
        <f>+I152</f>
        <v>1000000000</v>
      </c>
      <c r="L153" t="s">
        <v>407</v>
      </c>
    </row>
    <row r="154" spans="2:16" x14ac:dyDescent="0.25">
      <c r="B154" s="23"/>
      <c r="C154" s="23"/>
      <c r="D154" t="s">
        <v>441</v>
      </c>
      <c r="I154" s="26"/>
      <c r="J154" s="26"/>
    </row>
    <row r="155" spans="2:16" x14ac:dyDescent="0.25">
      <c r="B155" s="23"/>
      <c r="C155" s="23"/>
      <c r="D155" t="s">
        <v>442</v>
      </c>
      <c r="I155" s="26"/>
      <c r="J155" s="26"/>
      <c r="L155" s="3" t="s">
        <v>417</v>
      </c>
      <c r="O155" s="28" t="s">
        <v>290</v>
      </c>
    </row>
    <row r="156" spans="2:16" x14ac:dyDescent="0.25">
      <c r="B156" s="23"/>
      <c r="C156" s="23"/>
      <c r="I156" s="26"/>
      <c r="J156" s="26"/>
      <c r="L156" s="32" t="s">
        <v>299</v>
      </c>
      <c r="O156" s="40">
        <f>+J153</f>
        <v>1000000000</v>
      </c>
      <c r="P156" t="s">
        <v>410</v>
      </c>
    </row>
    <row r="157" spans="2:16" x14ac:dyDescent="0.25">
      <c r="B157" s="23"/>
      <c r="C157" s="23"/>
      <c r="I157" s="26"/>
      <c r="J157" s="26"/>
      <c r="L157" s="32" t="s">
        <v>440</v>
      </c>
      <c r="O157" s="40">
        <f>-I152</f>
        <v>-1000000000</v>
      </c>
      <c r="P157" t="s">
        <v>411</v>
      </c>
    </row>
    <row r="158" spans="2:16" x14ac:dyDescent="0.25">
      <c r="B158" s="23"/>
      <c r="C158" s="23"/>
      <c r="I158" s="26"/>
      <c r="J158" s="26"/>
      <c r="L158" s="70"/>
      <c r="M158" s="5"/>
      <c r="N158" s="5"/>
      <c r="O158" s="64"/>
    </row>
    <row r="159" spans="2:16" x14ac:dyDescent="0.25">
      <c r="B159" s="23"/>
      <c r="C159" s="23"/>
      <c r="I159" s="26"/>
      <c r="J159" s="26"/>
      <c r="L159" s="71" t="s">
        <v>408</v>
      </c>
      <c r="M159" s="53"/>
      <c r="N159" s="53"/>
      <c r="O159" s="54">
        <f>SUM(O156:O158)</f>
        <v>0</v>
      </c>
    </row>
    <row r="160" spans="2:16" x14ac:dyDescent="0.25">
      <c r="B160" s="24"/>
      <c r="C160" s="24"/>
      <c r="D160" s="130" t="s">
        <v>158</v>
      </c>
      <c r="E160" s="122"/>
      <c r="F160" s="122"/>
      <c r="G160" s="122"/>
      <c r="H160" s="123"/>
      <c r="I160" s="27">
        <f>SUM(I151:I159)</f>
        <v>1000000000</v>
      </c>
      <c r="J160" s="27">
        <f>SUM(J151:J159)</f>
        <v>1000000000</v>
      </c>
    </row>
    <row r="161" spans="2:16" x14ac:dyDescent="0.25">
      <c r="L161" s="72" t="s">
        <v>444</v>
      </c>
    </row>
    <row r="163" spans="2:16" x14ac:dyDescent="0.25">
      <c r="B163" s="25" t="s">
        <v>157</v>
      </c>
      <c r="C163" s="25" t="s">
        <v>155</v>
      </c>
      <c r="D163" s="128" t="s">
        <v>156</v>
      </c>
      <c r="E163" s="128"/>
      <c r="F163" s="128"/>
      <c r="G163" s="128"/>
      <c r="H163" s="129"/>
      <c r="I163" s="25" t="s">
        <v>14</v>
      </c>
      <c r="J163" s="25" t="s">
        <v>15</v>
      </c>
    </row>
    <row r="164" spans="2:16" x14ac:dyDescent="0.25">
      <c r="B164" s="23"/>
      <c r="C164" s="23"/>
      <c r="I164" s="26"/>
      <c r="J164" s="26"/>
      <c r="L164" t="s">
        <v>449</v>
      </c>
    </row>
    <row r="165" spans="2:16" x14ac:dyDescent="0.25">
      <c r="B165" s="33">
        <v>2</v>
      </c>
      <c r="C165" s="34">
        <v>44576</v>
      </c>
      <c r="D165" t="s">
        <v>445</v>
      </c>
      <c r="I165" s="26">
        <f>+I152*0.8</f>
        <v>800000000</v>
      </c>
      <c r="J165" s="26"/>
      <c r="L165" t="s">
        <v>450</v>
      </c>
    </row>
    <row r="166" spans="2:16" x14ac:dyDescent="0.25">
      <c r="B166" s="23"/>
      <c r="C166" s="23"/>
      <c r="D166" t="s">
        <v>446</v>
      </c>
      <c r="I166" s="26"/>
      <c r="J166" s="26">
        <f>+I165</f>
        <v>800000000</v>
      </c>
    </row>
    <row r="167" spans="2:16" x14ac:dyDescent="0.25">
      <c r="B167" s="23"/>
      <c r="C167" s="23"/>
      <c r="D167" t="s">
        <v>447</v>
      </c>
      <c r="I167" s="26"/>
      <c r="J167" s="26"/>
      <c r="L167" s="3" t="s">
        <v>418</v>
      </c>
      <c r="O167" s="28" t="s">
        <v>290</v>
      </c>
    </row>
    <row r="168" spans="2:16" x14ac:dyDescent="0.25">
      <c r="B168" s="23"/>
      <c r="C168" s="23"/>
      <c r="I168" s="26"/>
      <c r="J168" s="26"/>
      <c r="L168" s="32" t="s">
        <v>299</v>
      </c>
      <c r="O168" s="40">
        <f>+J153</f>
        <v>1000000000</v>
      </c>
      <c r="P168" t="s">
        <v>410</v>
      </c>
    </row>
    <row r="169" spans="2:16" x14ac:dyDescent="0.25">
      <c r="B169" s="23"/>
      <c r="C169" s="23"/>
      <c r="I169" s="26"/>
      <c r="J169" s="26"/>
      <c r="L169" s="32" t="s">
        <v>440</v>
      </c>
      <c r="O169" s="40">
        <f>-I152+J166</f>
        <v>-200000000</v>
      </c>
      <c r="P169" t="s">
        <v>411</v>
      </c>
    </row>
    <row r="170" spans="2:16" x14ac:dyDescent="0.25">
      <c r="B170" s="23"/>
      <c r="C170" s="23"/>
      <c r="I170" s="26"/>
      <c r="J170" s="26"/>
      <c r="L170" s="70" t="s">
        <v>448</v>
      </c>
      <c r="M170" s="5"/>
      <c r="N170" s="5"/>
      <c r="O170" s="64">
        <f>-I165</f>
        <v>-800000000</v>
      </c>
      <c r="P170" t="s">
        <v>411</v>
      </c>
    </row>
    <row r="171" spans="2:16" x14ac:dyDescent="0.25">
      <c r="B171" s="23"/>
      <c r="C171" s="23"/>
      <c r="I171" s="26"/>
      <c r="J171" s="26"/>
      <c r="L171" s="71" t="s">
        <v>408</v>
      </c>
      <c r="M171" s="53"/>
      <c r="N171" s="53"/>
      <c r="O171" s="54">
        <f>SUM(O168:O170)</f>
        <v>0</v>
      </c>
    </row>
    <row r="172" spans="2:16" x14ac:dyDescent="0.25">
      <c r="B172" s="23"/>
      <c r="C172" s="23"/>
      <c r="I172" s="26"/>
      <c r="J172" s="26"/>
    </row>
    <row r="173" spans="2:16" x14ac:dyDescent="0.25">
      <c r="B173" s="24"/>
      <c r="C173" s="24"/>
      <c r="D173" s="130" t="s">
        <v>158</v>
      </c>
      <c r="E173" s="122"/>
      <c r="F173" s="122"/>
      <c r="G173" s="122"/>
      <c r="H173" s="123"/>
      <c r="I173" s="27">
        <f>SUM(I164:I172)</f>
        <v>800000000</v>
      </c>
      <c r="J173" s="27">
        <f>SUM(J164:J172)</f>
        <v>800000000</v>
      </c>
      <c r="L173" s="72" t="s">
        <v>451</v>
      </c>
    </row>
    <row r="174" spans="2:16" x14ac:dyDescent="0.25">
      <c r="L174" s="72" t="s">
        <v>452</v>
      </c>
    </row>
    <row r="176" spans="2:16" x14ac:dyDescent="0.25">
      <c r="B176" s="25" t="s">
        <v>157</v>
      </c>
      <c r="C176" s="25" t="s">
        <v>155</v>
      </c>
      <c r="D176" s="128" t="s">
        <v>156</v>
      </c>
      <c r="E176" s="128"/>
      <c r="F176" s="128"/>
      <c r="G176" s="128"/>
      <c r="H176" s="129"/>
      <c r="I176" s="25" t="s">
        <v>14</v>
      </c>
      <c r="J176" s="25" t="s">
        <v>15</v>
      </c>
    </row>
    <row r="177" spans="2:16" x14ac:dyDescent="0.25">
      <c r="B177" s="23"/>
      <c r="C177" s="23"/>
      <c r="I177" s="26"/>
      <c r="J177" s="26"/>
    </row>
    <row r="178" spans="2:16" x14ac:dyDescent="0.25">
      <c r="B178" s="33">
        <v>3</v>
      </c>
      <c r="C178" s="34">
        <v>44640</v>
      </c>
      <c r="D178" t="s">
        <v>201</v>
      </c>
      <c r="I178" s="26">
        <f>+I165*0.6</f>
        <v>480000000</v>
      </c>
      <c r="J178" s="26"/>
      <c r="L178" t="s">
        <v>416</v>
      </c>
    </row>
    <row r="179" spans="2:16" x14ac:dyDescent="0.25">
      <c r="B179" s="23"/>
      <c r="C179" s="23"/>
      <c r="D179" t="s">
        <v>453</v>
      </c>
      <c r="I179" s="26"/>
      <c r="J179" s="26">
        <f>+I178</f>
        <v>480000000</v>
      </c>
    </row>
    <row r="180" spans="2:16" x14ac:dyDescent="0.25">
      <c r="B180" s="23"/>
      <c r="C180" s="23"/>
      <c r="D180" t="s">
        <v>457</v>
      </c>
      <c r="I180" s="26"/>
      <c r="J180" s="26"/>
      <c r="L180" s="3" t="s">
        <v>424</v>
      </c>
      <c r="O180" s="28" t="s">
        <v>290</v>
      </c>
    </row>
    <row r="181" spans="2:16" x14ac:dyDescent="0.25">
      <c r="B181" s="23"/>
      <c r="C181" s="23"/>
      <c r="D181" t="s">
        <v>454</v>
      </c>
      <c r="I181" s="26"/>
      <c r="J181" s="26"/>
      <c r="L181" s="32" t="s">
        <v>299</v>
      </c>
      <c r="O181" s="40">
        <f>+J153</f>
        <v>1000000000</v>
      </c>
      <c r="P181" t="s">
        <v>410</v>
      </c>
    </row>
    <row r="182" spans="2:16" x14ac:dyDescent="0.25">
      <c r="B182" s="23"/>
      <c r="C182" s="23"/>
      <c r="I182" s="26"/>
      <c r="J182" s="26"/>
      <c r="L182" s="32" t="s">
        <v>440</v>
      </c>
      <c r="O182" s="40">
        <f>-I152+J166</f>
        <v>-200000000</v>
      </c>
      <c r="P182" t="s">
        <v>411</v>
      </c>
    </row>
    <row r="183" spans="2:16" x14ac:dyDescent="0.25">
      <c r="B183" s="23"/>
      <c r="C183" s="23"/>
      <c r="I183" s="26"/>
      <c r="J183" s="26"/>
      <c r="L183" s="70" t="s">
        <v>448</v>
      </c>
      <c r="M183" s="5"/>
      <c r="N183" s="5"/>
      <c r="O183" s="64">
        <f>-I165+J179</f>
        <v>-320000000</v>
      </c>
      <c r="P183" t="s">
        <v>411</v>
      </c>
    </row>
    <row r="184" spans="2:16" x14ac:dyDescent="0.25">
      <c r="B184" s="23"/>
      <c r="C184" s="23"/>
      <c r="I184" s="26"/>
      <c r="J184" s="26"/>
      <c r="L184" s="71" t="s">
        <v>408</v>
      </c>
      <c r="M184" s="53"/>
      <c r="N184" s="53"/>
      <c r="O184" s="54">
        <f>SUM(O181:O183)</f>
        <v>480000000</v>
      </c>
    </row>
    <row r="185" spans="2:16" x14ac:dyDescent="0.25">
      <c r="B185" s="23"/>
      <c r="C185" s="23"/>
      <c r="I185" s="26"/>
      <c r="J185" s="26"/>
    </row>
    <row r="186" spans="2:16" x14ac:dyDescent="0.25">
      <c r="B186" s="24"/>
      <c r="C186" s="24"/>
      <c r="D186" s="130" t="s">
        <v>158</v>
      </c>
      <c r="E186" s="122"/>
      <c r="F186" s="122"/>
      <c r="G186" s="122"/>
      <c r="H186" s="123"/>
      <c r="I186" s="27">
        <f>SUM(I177:I185)</f>
        <v>480000000</v>
      </c>
      <c r="J186" s="27">
        <f>SUM(J177:J185)</f>
        <v>480000000</v>
      </c>
      <c r="L186" s="72" t="s">
        <v>455</v>
      </c>
    </row>
  </sheetData>
  <mergeCells count="34">
    <mergeCell ref="A1:B1"/>
    <mergeCell ref="C1:Q1"/>
    <mergeCell ref="D25:H25"/>
    <mergeCell ref="D31:H31"/>
    <mergeCell ref="C44:I44"/>
    <mergeCell ref="K83:M83"/>
    <mergeCell ref="K84:M84"/>
    <mergeCell ref="D90:H90"/>
    <mergeCell ref="D100:H100"/>
    <mergeCell ref="D58:H58"/>
    <mergeCell ref="D68:H68"/>
    <mergeCell ref="C83:E83"/>
    <mergeCell ref="C84:E84"/>
    <mergeCell ref="C85:E85"/>
    <mergeCell ref="G83:I83"/>
    <mergeCell ref="G84:I84"/>
    <mergeCell ref="D103:H103"/>
    <mergeCell ref="D113:H113"/>
    <mergeCell ref="D116:H116"/>
    <mergeCell ref="D126:H126"/>
    <mergeCell ref="C143:E143"/>
    <mergeCell ref="G143:I143"/>
    <mergeCell ref="C144:E144"/>
    <mergeCell ref="G144:I144"/>
    <mergeCell ref="C145:E145"/>
    <mergeCell ref="K143:N143"/>
    <mergeCell ref="K144:N144"/>
    <mergeCell ref="D186:H186"/>
    <mergeCell ref="K145:M145"/>
    <mergeCell ref="D150:H150"/>
    <mergeCell ref="D160:H160"/>
    <mergeCell ref="D163:H163"/>
    <mergeCell ref="D173:H173"/>
    <mergeCell ref="D176:H17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3"/>
  <sheetViews>
    <sheetView showGridLines="0" zoomScaleNormal="100" workbookViewId="0">
      <selection sqref="A1:B1"/>
    </sheetView>
  </sheetViews>
  <sheetFormatPr baseColWidth="10" defaultRowHeight="15" x14ac:dyDescent="0.25"/>
  <cols>
    <col min="1" max="1" width="3.42578125" customWidth="1"/>
    <col min="2" max="2" width="12.7109375" customWidth="1"/>
    <col min="15" max="15" width="12.85546875" customWidth="1"/>
    <col min="18" max="18" width="11.42578125" customWidth="1"/>
    <col min="21" max="21" width="14.42578125" bestFit="1" customWidth="1"/>
  </cols>
  <sheetData>
    <row r="1" spans="1:17" ht="70.150000000000006" customHeight="1" x14ac:dyDescent="0.25">
      <c r="A1" s="105"/>
      <c r="B1" s="105"/>
      <c r="C1" s="106" t="s">
        <v>0</v>
      </c>
      <c r="D1" s="105"/>
      <c r="E1" s="105"/>
      <c r="F1" s="105"/>
      <c r="G1" s="105"/>
      <c r="H1" s="105"/>
      <c r="I1" s="105"/>
      <c r="J1" s="105"/>
      <c r="K1" s="105"/>
      <c r="L1" s="105"/>
      <c r="M1" s="105"/>
      <c r="N1" s="105"/>
      <c r="O1" s="105"/>
      <c r="P1" s="105"/>
      <c r="Q1" s="105"/>
    </row>
    <row r="3" spans="1:17" ht="18.75" x14ac:dyDescent="0.3">
      <c r="B3" s="4" t="s">
        <v>391</v>
      </c>
    </row>
    <row r="5" spans="1:17" x14ac:dyDescent="0.25">
      <c r="B5" t="s">
        <v>460</v>
      </c>
    </row>
    <row r="6" spans="1:17" x14ac:dyDescent="0.25">
      <c r="B6" t="s">
        <v>461</v>
      </c>
    </row>
    <row r="8" spans="1:17" x14ac:dyDescent="0.25">
      <c r="B8" t="s">
        <v>462</v>
      </c>
    </row>
    <row r="9" spans="1:17" x14ac:dyDescent="0.25">
      <c r="B9" t="s">
        <v>463</v>
      </c>
    </row>
    <row r="11" spans="1:17" x14ac:dyDescent="0.25">
      <c r="B11" t="s">
        <v>464</v>
      </c>
    </row>
    <row r="13" spans="1:17" x14ac:dyDescent="0.25">
      <c r="B13" t="s">
        <v>465</v>
      </c>
    </row>
    <row r="14" spans="1:17" x14ac:dyDescent="0.25">
      <c r="B14" t="s">
        <v>466</v>
      </c>
    </row>
    <row r="15" spans="1:17" x14ac:dyDescent="0.25">
      <c r="B15" t="s">
        <v>467</v>
      </c>
    </row>
    <row r="17" spans="2:10" x14ac:dyDescent="0.25">
      <c r="B17" t="s">
        <v>468</v>
      </c>
    </row>
    <row r="19" spans="2:10" ht="18.75" x14ac:dyDescent="0.3">
      <c r="B19" s="4" t="s">
        <v>469</v>
      </c>
    </row>
    <row r="21" spans="2:10" x14ac:dyDescent="0.25">
      <c r="B21" t="s">
        <v>470</v>
      </c>
    </row>
    <row r="23" spans="2:10" x14ac:dyDescent="0.25">
      <c r="B23" t="s">
        <v>471</v>
      </c>
    </row>
    <row r="24" spans="2:10" x14ac:dyDescent="0.25">
      <c r="B24" t="s">
        <v>472</v>
      </c>
    </row>
    <row r="25" spans="2:10" x14ac:dyDescent="0.25">
      <c r="B25" t="s">
        <v>473</v>
      </c>
    </row>
    <row r="27" spans="2:10" x14ac:dyDescent="0.25">
      <c r="B27" t="s">
        <v>474</v>
      </c>
    </row>
    <row r="29" spans="2:10" x14ac:dyDescent="0.25">
      <c r="B29" s="76" t="s">
        <v>475</v>
      </c>
      <c r="C29" s="53"/>
      <c r="D29" s="128" t="s">
        <v>476</v>
      </c>
      <c r="E29" s="128"/>
      <c r="F29" s="53"/>
      <c r="G29" s="128" t="s">
        <v>477</v>
      </c>
      <c r="H29" s="129"/>
      <c r="J29" s="13" t="s">
        <v>311</v>
      </c>
    </row>
    <row r="30" spans="2:10" ht="6" customHeight="1" x14ac:dyDescent="0.25"/>
    <row r="31" spans="2:10" x14ac:dyDescent="0.25">
      <c r="B31" s="73"/>
      <c r="C31" s="74"/>
      <c r="D31" s="119" t="s">
        <v>480</v>
      </c>
      <c r="E31" s="119"/>
      <c r="F31" s="74"/>
      <c r="G31" s="119" t="s">
        <v>479</v>
      </c>
      <c r="H31" s="120"/>
      <c r="J31" t="s">
        <v>491</v>
      </c>
    </row>
    <row r="32" spans="2:10" x14ac:dyDescent="0.25">
      <c r="B32" s="77" t="s">
        <v>478</v>
      </c>
      <c r="C32" s="69"/>
      <c r="D32" s="136" t="s">
        <v>482</v>
      </c>
      <c r="E32" s="136"/>
      <c r="F32" s="69"/>
      <c r="G32" s="136" t="s">
        <v>481</v>
      </c>
      <c r="H32" s="117"/>
      <c r="J32" t="s">
        <v>492</v>
      </c>
    </row>
    <row r="33" spans="2:10" x14ac:dyDescent="0.25">
      <c r="B33" s="75"/>
      <c r="C33" s="5"/>
      <c r="D33" s="132" t="s">
        <v>486</v>
      </c>
      <c r="E33" s="132"/>
      <c r="F33" s="5"/>
      <c r="G33" s="132" t="s">
        <v>487</v>
      </c>
      <c r="H33" s="146"/>
    </row>
    <row r="34" spans="2:10" ht="6" customHeight="1" x14ac:dyDescent="0.25"/>
    <row r="35" spans="2:10" x14ac:dyDescent="0.25">
      <c r="B35" s="73"/>
      <c r="C35" s="74"/>
      <c r="D35" s="119" t="s">
        <v>480</v>
      </c>
      <c r="E35" s="119"/>
      <c r="F35" s="74"/>
      <c r="G35" s="119" t="s">
        <v>479</v>
      </c>
      <c r="H35" s="120"/>
      <c r="J35" t="s">
        <v>493</v>
      </c>
    </row>
    <row r="36" spans="2:10" x14ac:dyDescent="0.25">
      <c r="B36" s="77" t="s">
        <v>483</v>
      </c>
      <c r="C36" s="69"/>
      <c r="D36" s="136" t="s">
        <v>484</v>
      </c>
      <c r="E36" s="136"/>
      <c r="F36" s="69"/>
      <c r="G36" s="136" t="s">
        <v>489</v>
      </c>
      <c r="H36" s="117"/>
      <c r="J36" t="s">
        <v>494</v>
      </c>
    </row>
    <row r="37" spans="2:10" x14ac:dyDescent="0.25">
      <c r="B37" s="75"/>
      <c r="C37" s="5"/>
      <c r="D37" s="132" t="s">
        <v>485</v>
      </c>
      <c r="E37" s="132"/>
      <c r="F37" s="5"/>
      <c r="G37" s="132" t="s">
        <v>488</v>
      </c>
      <c r="H37" s="146"/>
    </row>
    <row r="38" spans="2:10" ht="6" customHeight="1" x14ac:dyDescent="0.25"/>
    <row r="39" spans="2:10" x14ac:dyDescent="0.25">
      <c r="B39" s="73"/>
      <c r="C39" s="74"/>
      <c r="D39" s="119" t="s">
        <v>480</v>
      </c>
      <c r="E39" s="119"/>
      <c r="F39" s="74"/>
      <c r="G39" s="119" t="s">
        <v>479</v>
      </c>
      <c r="H39" s="120"/>
      <c r="J39" t="s">
        <v>495</v>
      </c>
    </row>
    <row r="40" spans="2:10" x14ac:dyDescent="0.25">
      <c r="B40" s="77" t="s">
        <v>490</v>
      </c>
      <c r="C40" s="69"/>
      <c r="D40" s="136" t="s">
        <v>482</v>
      </c>
      <c r="E40" s="136"/>
      <c r="F40" s="69"/>
      <c r="G40" s="136" t="s">
        <v>481</v>
      </c>
      <c r="H40" s="117"/>
      <c r="J40" t="s">
        <v>496</v>
      </c>
    </row>
    <row r="41" spans="2:10" x14ac:dyDescent="0.25">
      <c r="B41" s="75"/>
      <c r="C41" s="5"/>
      <c r="D41" s="132" t="s">
        <v>486</v>
      </c>
      <c r="E41" s="132"/>
      <c r="F41" s="5"/>
      <c r="G41" s="132" t="s">
        <v>487</v>
      </c>
      <c r="H41" s="146"/>
    </row>
    <row r="42" spans="2:10" x14ac:dyDescent="0.25">
      <c r="J42" t="s">
        <v>497</v>
      </c>
    </row>
    <row r="43" spans="2:10" x14ac:dyDescent="0.25">
      <c r="J43" t="s">
        <v>498</v>
      </c>
    </row>
    <row r="45" spans="2:10" ht="18.75" x14ac:dyDescent="0.3">
      <c r="B45" s="4" t="s">
        <v>499</v>
      </c>
    </row>
    <row r="46" spans="2:10" x14ac:dyDescent="0.25">
      <c r="B46" t="s">
        <v>500</v>
      </c>
      <c r="I46" s="2"/>
    </row>
    <row r="47" spans="2:10" x14ac:dyDescent="0.25">
      <c r="B47" t="s">
        <v>501</v>
      </c>
    </row>
    <row r="48" spans="2:10" x14ac:dyDescent="0.25">
      <c r="B48" t="s">
        <v>502</v>
      </c>
    </row>
    <row r="50" spans="2:14" x14ac:dyDescent="0.25">
      <c r="B50" t="s">
        <v>503</v>
      </c>
    </row>
    <row r="52" spans="2:14" x14ac:dyDescent="0.25">
      <c r="B52" t="s">
        <v>513</v>
      </c>
    </row>
    <row r="53" spans="2:14" x14ac:dyDescent="0.25">
      <c r="B53" t="s">
        <v>514</v>
      </c>
    </row>
    <row r="56" spans="2:14" x14ac:dyDescent="0.25">
      <c r="C56" s="5"/>
      <c r="D56" s="68">
        <v>44563</v>
      </c>
      <c r="E56" s="5"/>
      <c r="F56" s="5"/>
      <c r="G56" s="5"/>
      <c r="H56" s="68">
        <v>44581</v>
      </c>
      <c r="I56" s="5"/>
      <c r="J56" s="5"/>
      <c r="K56" s="5"/>
      <c r="L56" s="68">
        <v>44589</v>
      </c>
      <c r="M56" s="5"/>
      <c r="N56" s="5"/>
    </row>
    <row r="57" spans="2:14" x14ac:dyDescent="0.25">
      <c r="C57" s="119" t="s">
        <v>510</v>
      </c>
      <c r="D57" s="119"/>
      <c r="E57" s="119"/>
      <c r="G57" s="119" t="s">
        <v>509</v>
      </c>
      <c r="H57" s="119"/>
      <c r="I57" s="119"/>
      <c r="K57" s="119" t="s">
        <v>508</v>
      </c>
      <c r="L57" s="119"/>
      <c r="M57" s="119"/>
    </row>
    <row r="58" spans="2:14" x14ac:dyDescent="0.25">
      <c r="C58" s="136" t="s">
        <v>504</v>
      </c>
      <c r="D58" s="136"/>
      <c r="E58" s="136"/>
      <c r="G58" s="136" t="s">
        <v>506</v>
      </c>
      <c r="H58" s="136"/>
      <c r="I58" s="136"/>
      <c r="K58" s="136" t="s">
        <v>511</v>
      </c>
      <c r="L58" s="136"/>
      <c r="M58" s="136"/>
    </row>
    <row r="59" spans="2:14" x14ac:dyDescent="0.25">
      <c r="C59" s="136" t="s">
        <v>505</v>
      </c>
      <c r="D59" s="136"/>
      <c r="E59" s="136"/>
      <c r="G59" s="136" t="s">
        <v>507</v>
      </c>
      <c r="H59" s="136"/>
      <c r="I59" s="136"/>
      <c r="K59" s="136" t="s">
        <v>512</v>
      </c>
      <c r="L59" s="136"/>
      <c r="M59" s="136"/>
    </row>
    <row r="60" spans="2:14" x14ac:dyDescent="0.25">
      <c r="C60" s="136" t="s">
        <v>517</v>
      </c>
      <c r="D60" s="136"/>
      <c r="E60" s="136"/>
      <c r="G60" s="136" t="s">
        <v>515</v>
      </c>
      <c r="H60" s="136"/>
      <c r="I60" s="136"/>
      <c r="K60" s="136" t="s">
        <v>516</v>
      </c>
      <c r="L60" s="136"/>
      <c r="M60" s="136"/>
    </row>
    <row r="61" spans="2:14" x14ac:dyDescent="0.25">
      <c r="C61" s="139" t="s">
        <v>524</v>
      </c>
      <c r="D61" s="139"/>
      <c r="E61" s="139"/>
      <c r="G61" s="139" t="s">
        <v>525</v>
      </c>
      <c r="H61" s="139"/>
      <c r="I61" s="139"/>
      <c r="K61" s="139" t="s">
        <v>526</v>
      </c>
      <c r="L61" s="139"/>
      <c r="M61" s="139"/>
    </row>
    <row r="62" spans="2:14" x14ac:dyDescent="0.25">
      <c r="C62" s="78"/>
      <c r="D62" s="78"/>
      <c r="E62" s="78"/>
    </row>
    <row r="63" spans="2:14" x14ac:dyDescent="0.25">
      <c r="B63" t="s">
        <v>439</v>
      </c>
      <c r="C63" s="78"/>
      <c r="D63" s="78"/>
      <c r="E63" s="78"/>
    </row>
    <row r="65" spans="2:22" x14ac:dyDescent="0.25">
      <c r="B65" s="25" t="s">
        <v>157</v>
      </c>
      <c r="C65" s="25" t="s">
        <v>155</v>
      </c>
      <c r="D65" s="128" t="s">
        <v>156</v>
      </c>
      <c r="E65" s="128"/>
      <c r="F65" s="128"/>
      <c r="G65" s="128"/>
      <c r="H65" s="129"/>
      <c r="I65" s="25" t="s">
        <v>14</v>
      </c>
      <c r="J65" s="25" t="s">
        <v>15</v>
      </c>
      <c r="L65" s="13" t="s">
        <v>311</v>
      </c>
    </row>
    <row r="66" spans="2:22" x14ac:dyDescent="0.25">
      <c r="B66" s="23"/>
      <c r="C66" s="23"/>
      <c r="I66" s="26"/>
      <c r="J66" s="26"/>
      <c r="L66" t="s">
        <v>594</v>
      </c>
    </row>
    <row r="67" spans="2:22" x14ac:dyDescent="0.25">
      <c r="B67" s="33">
        <v>1</v>
      </c>
      <c r="C67" s="34">
        <v>44563</v>
      </c>
      <c r="D67" t="s">
        <v>245</v>
      </c>
      <c r="I67" s="26">
        <f>100*1000</f>
        <v>100000</v>
      </c>
      <c r="J67" s="26"/>
    </row>
    <row r="68" spans="2:22" x14ac:dyDescent="0.25">
      <c r="B68" s="23"/>
      <c r="C68" s="23"/>
      <c r="D68" t="s">
        <v>518</v>
      </c>
      <c r="I68" s="26">
        <f>+I67*0.19</f>
        <v>19000</v>
      </c>
      <c r="J68" s="26"/>
      <c r="L68" t="s">
        <v>548</v>
      </c>
    </row>
    <row r="69" spans="2:22" x14ac:dyDescent="0.25">
      <c r="B69" s="23"/>
      <c r="C69" s="23"/>
      <c r="D69" t="s">
        <v>519</v>
      </c>
      <c r="I69" s="26"/>
      <c r="J69" s="26">
        <f>+I67+I68</f>
        <v>119000</v>
      </c>
      <c r="L69" t="s">
        <v>547</v>
      </c>
    </row>
    <row r="70" spans="2:22" x14ac:dyDescent="0.25">
      <c r="B70" s="23"/>
      <c r="C70" s="23"/>
      <c r="D70" t="s">
        <v>576</v>
      </c>
      <c r="I70" s="26"/>
      <c r="J70" s="26"/>
    </row>
    <row r="71" spans="2:22" x14ac:dyDescent="0.25">
      <c r="B71" s="23"/>
      <c r="C71" s="23"/>
      <c r="D71" t="s">
        <v>575</v>
      </c>
      <c r="I71" s="26"/>
      <c r="J71" s="26"/>
      <c r="L71" s="3" t="s">
        <v>527</v>
      </c>
    </row>
    <row r="72" spans="2:22" x14ac:dyDescent="0.25">
      <c r="B72" s="23"/>
      <c r="C72" s="23"/>
      <c r="I72" s="26"/>
      <c r="J72" s="26"/>
    </row>
    <row r="73" spans="2:22" x14ac:dyDescent="0.25">
      <c r="B73" s="33">
        <v>2</v>
      </c>
      <c r="C73" s="34">
        <v>44563</v>
      </c>
      <c r="D73" t="s">
        <v>296</v>
      </c>
      <c r="I73" s="26">
        <f>+J69</f>
        <v>119000</v>
      </c>
      <c r="J73" s="26"/>
      <c r="L73" s="84" t="s">
        <v>542</v>
      </c>
    </row>
    <row r="74" spans="2:22" x14ac:dyDescent="0.25">
      <c r="B74" s="23"/>
      <c r="C74" s="23"/>
      <c r="D74" t="s">
        <v>216</v>
      </c>
      <c r="I74" s="26"/>
      <c r="J74" s="26">
        <f>+I73</f>
        <v>119000</v>
      </c>
      <c r="L74" s="84" t="s">
        <v>543</v>
      </c>
    </row>
    <row r="75" spans="2:22" x14ac:dyDescent="0.25">
      <c r="B75" s="23"/>
      <c r="C75" s="23"/>
      <c r="D75" t="s">
        <v>520</v>
      </c>
      <c r="I75" s="26"/>
      <c r="J75" s="26"/>
      <c r="L75" s="30" t="s">
        <v>155</v>
      </c>
      <c r="M75" s="31" t="s">
        <v>528</v>
      </c>
      <c r="N75" s="122" t="s">
        <v>529</v>
      </c>
      <c r="O75" s="122"/>
      <c r="P75" s="31" t="s">
        <v>530</v>
      </c>
      <c r="Q75" s="82" t="s">
        <v>531</v>
      </c>
      <c r="R75" s="82" t="s">
        <v>532</v>
      </c>
      <c r="S75" s="83" t="s">
        <v>533</v>
      </c>
    </row>
    <row r="76" spans="2:22" x14ac:dyDescent="0.25">
      <c r="B76" s="23"/>
      <c r="C76" s="23"/>
      <c r="I76" s="26"/>
      <c r="J76" s="26"/>
      <c r="L76" s="80">
        <f>+C67</f>
        <v>44563</v>
      </c>
      <c r="M76" t="s">
        <v>534</v>
      </c>
      <c r="N76" s="144" t="s">
        <v>537</v>
      </c>
      <c r="O76" s="144"/>
      <c r="P76" s="28" t="s">
        <v>540</v>
      </c>
      <c r="Q76" s="40">
        <f>+I67</f>
        <v>100000</v>
      </c>
      <c r="R76" s="40">
        <f>+Q76*0.19</f>
        <v>19000</v>
      </c>
      <c r="S76" s="40">
        <f>+Q76+R76</f>
        <v>119000</v>
      </c>
      <c r="T76" s="105" t="s">
        <v>648</v>
      </c>
      <c r="U76" s="105"/>
      <c r="V76" s="105"/>
    </row>
    <row r="77" spans="2:22" x14ac:dyDescent="0.25">
      <c r="B77" s="33">
        <v>3</v>
      </c>
      <c r="C77" s="34">
        <v>44581</v>
      </c>
      <c r="D77" t="s">
        <v>245</v>
      </c>
      <c r="I77" s="26">
        <f>200*1050</f>
        <v>210000</v>
      </c>
      <c r="J77" s="26"/>
      <c r="L77" s="80">
        <f>+C77</f>
        <v>44581</v>
      </c>
      <c r="M77" t="s">
        <v>535</v>
      </c>
      <c r="N77" s="145" t="s">
        <v>538</v>
      </c>
      <c r="O77" s="145"/>
      <c r="P77" s="28" t="s">
        <v>540</v>
      </c>
      <c r="Q77" s="40">
        <f>+I77</f>
        <v>210000</v>
      </c>
      <c r="R77" s="40">
        <f t="shared" ref="R77:R78" si="0">+Q77*0.19</f>
        <v>39900</v>
      </c>
      <c r="S77" s="40">
        <f t="shared" ref="S77:S78" si="1">+Q77+R77</f>
        <v>249900</v>
      </c>
      <c r="T77" s="105" t="s">
        <v>649</v>
      </c>
      <c r="U77" s="105"/>
      <c r="V77" s="105"/>
    </row>
    <row r="78" spans="2:22" x14ac:dyDescent="0.25">
      <c r="B78" s="23"/>
      <c r="C78" s="23"/>
      <c r="D78" t="s">
        <v>518</v>
      </c>
      <c r="I78" s="26">
        <f>+I77*0.19</f>
        <v>39900</v>
      </c>
      <c r="J78" s="26"/>
      <c r="L78" s="80">
        <f>+C87</f>
        <v>44589</v>
      </c>
      <c r="M78" t="s">
        <v>536</v>
      </c>
      <c r="N78" s="145" t="s">
        <v>539</v>
      </c>
      <c r="O78" s="145"/>
      <c r="P78" s="28" t="s">
        <v>540</v>
      </c>
      <c r="Q78" s="40">
        <f>+I87</f>
        <v>324000</v>
      </c>
      <c r="R78" s="40">
        <f t="shared" si="0"/>
        <v>61560</v>
      </c>
      <c r="S78" s="40">
        <f t="shared" si="1"/>
        <v>385560</v>
      </c>
      <c r="T78" s="105" t="s">
        <v>650</v>
      </c>
      <c r="U78" s="105"/>
      <c r="V78" s="105"/>
    </row>
    <row r="79" spans="2:22" x14ac:dyDescent="0.25">
      <c r="B79" s="23"/>
      <c r="C79" s="23"/>
      <c r="D79" t="s">
        <v>519</v>
      </c>
      <c r="I79" s="26"/>
      <c r="J79" s="26">
        <f>+I77+I78</f>
        <v>249900</v>
      </c>
      <c r="L79" s="79"/>
      <c r="M79" s="48"/>
      <c r="N79" s="48" t="s">
        <v>541</v>
      </c>
      <c r="O79" s="48"/>
      <c r="P79" s="48"/>
      <c r="Q79" s="55">
        <f>SUM(Q76:Q78)</f>
        <v>634000</v>
      </c>
      <c r="R79" s="55">
        <f>SUM(R76:R78)</f>
        <v>120460</v>
      </c>
      <c r="S79" s="55">
        <f>SUM(S76:S78)</f>
        <v>754460</v>
      </c>
    </row>
    <row r="80" spans="2:22" x14ac:dyDescent="0.25">
      <c r="B80" s="23"/>
      <c r="C80" s="23"/>
      <c r="D80" t="s">
        <v>574</v>
      </c>
      <c r="I80" s="26"/>
      <c r="J80" s="26"/>
    </row>
    <row r="81" spans="2:22" x14ac:dyDescent="0.25">
      <c r="B81" s="23"/>
      <c r="C81" s="23"/>
      <c r="D81" t="s">
        <v>573</v>
      </c>
      <c r="I81" s="26"/>
      <c r="J81" s="26"/>
      <c r="L81" t="s">
        <v>544</v>
      </c>
    </row>
    <row r="82" spans="2:22" x14ac:dyDescent="0.25">
      <c r="B82" s="23"/>
      <c r="C82" s="23"/>
      <c r="I82" s="26"/>
      <c r="J82" s="26"/>
      <c r="L82" t="s">
        <v>545</v>
      </c>
    </row>
    <row r="83" spans="2:22" x14ac:dyDescent="0.25">
      <c r="B83" s="33">
        <v>4</v>
      </c>
      <c r="C83" s="34">
        <v>44581</v>
      </c>
      <c r="D83" t="s">
        <v>296</v>
      </c>
      <c r="I83" s="26">
        <f>+J79</f>
        <v>249900</v>
      </c>
      <c r="J83" s="26"/>
    </row>
    <row r="84" spans="2:22" x14ac:dyDescent="0.25">
      <c r="B84" s="23"/>
      <c r="C84" s="23"/>
      <c r="D84" t="s">
        <v>202</v>
      </c>
      <c r="I84" s="26"/>
      <c r="J84" s="26">
        <f>+I83</f>
        <v>249900</v>
      </c>
      <c r="L84" s="3" t="s">
        <v>546</v>
      </c>
    </row>
    <row r="85" spans="2:22" x14ac:dyDescent="0.25">
      <c r="B85" s="23"/>
      <c r="C85" s="23"/>
      <c r="D85" t="s">
        <v>521</v>
      </c>
      <c r="I85" s="26"/>
      <c r="J85" s="26"/>
    </row>
    <row r="86" spans="2:22" x14ac:dyDescent="0.25">
      <c r="B86" s="23"/>
      <c r="C86" s="23"/>
      <c r="I86" s="26"/>
      <c r="J86" s="26"/>
      <c r="L86" t="s">
        <v>549</v>
      </c>
    </row>
    <row r="87" spans="2:22" x14ac:dyDescent="0.25">
      <c r="B87" s="33">
        <v>5</v>
      </c>
      <c r="C87" s="34">
        <v>44589</v>
      </c>
      <c r="D87" t="s">
        <v>245</v>
      </c>
      <c r="I87" s="26">
        <f>300*1080</f>
        <v>324000</v>
      </c>
      <c r="J87" s="26"/>
      <c r="L87" t="s">
        <v>550</v>
      </c>
    </row>
    <row r="88" spans="2:22" x14ac:dyDescent="0.25">
      <c r="B88" s="23"/>
      <c r="C88" s="23"/>
      <c r="D88" t="s">
        <v>518</v>
      </c>
      <c r="I88" s="26">
        <f>+I87*0.19</f>
        <v>61560</v>
      </c>
      <c r="J88" s="26"/>
    </row>
    <row r="89" spans="2:22" x14ac:dyDescent="0.25">
      <c r="B89" s="23"/>
      <c r="C89" s="23"/>
      <c r="D89" t="s">
        <v>519</v>
      </c>
      <c r="I89" s="26"/>
      <c r="J89" s="26">
        <f>+I87+I88</f>
        <v>385560</v>
      </c>
      <c r="L89" t="s">
        <v>551</v>
      </c>
    </row>
    <row r="90" spans="2:22" x14ac:dyDescent="0.25">
      <c r="B90" s="23"/>
      <c r="C90" s="23"/>
      <c r="D90" t="s">
        <v>522</v>
      </c>
      <c r="I90" s="26"/>
      <c r="J90" s="26"/>
      <c r="L90" t="s">
        <v>552</v>
      </c>
    </row>
    <row r="91" spans="2:22" x14ac:dyDescent="0.25">
      <c r="B91" s="23"/>
      <c r="C91" s="23"/>
      <c r="D91" t="s">
        <v>523</v>
      </c>
      <c r="I91" s="26"/>
      <c r="J91" s="26"/>
    </row>
    <row r="92" spans="2:22" x14ac:dyDescent="0.25">
      <c r="B92" s="23"/>
      <c r="C92" s="23"/>
      <c r="I92" s="26"/>
      <c r="J92" s="26"/>
      <c r="L92" t="s">
        <v>561</v>
      </c>
    </row>
    <row r="93" spans="2:22" x14ac:dyDescent="0.25">
      <c r="B93" s="23"/>
      <c r="C93" s="23"/>
      <c r="I93" s="26"/>
      <c r="J93" s="26"/>
    </row>
    <row r="94" spans="2:22" x14ac:dyDescent="0.25">
      <c r="B94" s="23"/>
      <c r="C94" s="23"/>
      <c r="I94" s="26"/>
      <c r="J94" s="26"/>
      <c r="L94" t="s">
        <v>577</v>
      </c>
    </row>
    <row r="95" spans="2:22" x14ac:dyDescent="0.25">
      <c r="B95" s="24"/>
      <c r="C95" s="24"/>
      <c r="D95" s="130" t="s">
        <v>158</v>
      </c>
      <c r="E95" s="122"/>
      <c r="F95" s="122"/>
      <c r="G95" s="122"/>
      <c r="H95" s="123"/>
      <c r="I95" s="27">
        <f>SUM(I66:I94)</f>
        <v>1123360</v>
      </c>
      <c r="J95" s="27">
        <f>SUM(J66:J94)</f>
        <v>1123360</v>
      </c>
      <c r="L95" s="142" t="s">
        <v>155</v>
      </c>
      <c r="M95" s="133" t="s">
        <v>529</v>
      </c>
      <c r="N95" s="133"/>
      <c r="O95" s="59" t="s">
        <v>602</v>
      </c>
      <c r="P95" s="140" t="s">
        <v>557</v>
      </c>
      <c r="Q95" s="140"/>
      <c r="R95" s="140"/>
      <c r="S95" s="141" t="s">
        <v>558</v>
      </c>
      <c r="T95" s="141"/>
      <c r="U95" s="141"/>
      <c r="V95" s="29" t="s">
        <v>559</v>
      </c>
    </row>
    <row r="96" spans="2:22" x14ac:dyDescent="0.25">
      <c r="L96" s="143"/>
      <c r="M96" s="134"/>
      <c r="N96" s="134"/>
      <c r="O96" s="39" t="s">
        <v>553</v>
      </c>
      <c r="P96" s="39" t="s">
        <v>554</v>
      </c>
      <c r="Q96" s="39" t="s">
        <v>555</v>
      </c>
      <c r="R96" s="39" t="s">
        <v>556</v>
      </c>
      <c r="S96" s="39" t="s">
        <v>554</v>
      </c>
      <c r="T96" s="39" t="s">
        <v>555</v>
      </c>
      <c r="U96" s="39" t="s">
        <v>556</v>
      </c>
      <c r="V96" s="85" t="s">
        <v>560</v>
      </c>
    </row>
    <row r="97" spans="12:24" x14ac:dyDescent="0.25">
      <c r="L97" s="80">
        <f>+C67</f>
        <v>44563</v>
      </c>
      <c r="M97" t="s">
        <v>562</v>
      </c>
      <c r="O97" s="40">
        <v>1000</v>
      </c>
      <c r="P97" s="40">
        <v>100</v>
      </c>
      <c r="Q97" s="40"/>
      <c r="R97" s="40">
        <f>+P97-Q97</f>
        <v>100</v>
      </c>
      <c r="S97" s="40">
        <f>+O97*P97</f>
        <v>100000</v>
      </c>
      <c r="T97" s="40"/>
      <c r="U97" s="40">
        <f>+S97</f>
        <v>100000</v>
      </c>
      <c r="V97" s="40">
        <f>+U97/R97</f>
        <v>1000</v>
      </c>
    </row>
    <row r="98" spans="12:24" x14ac:dyDescent="0.25">
      <c r="L98" s="80">
        <f>+C77</f>
        <v>44581</v>
      </c>
      <c r="M98" t="s">
        <v>563</v>
      </c>
      <c r="O98" s="40">
        <v>1050</v>
      </c>
      <c r="P98" s="40">
        <v>200</v>
      </c>
      <c r="Q98" s="40"/>
      <c r="R98" s="40">
        <f>+R97+P98</f>
        <v>300</v>
      </c>
      <c r="S98" s="40">
        <f t="shared" ref="S98:S99" si="2">+O98*P98</f>
        <v>210000</v>
      </c>
      <c r="T98" s="40"/>
      <c r="U98" s="40">
        <f>+U97+S98</f>
        <v>310000</v>
      </c>
      <c r="V98" s="40">
        <f>+U98/R98</f>
        <v>1033.3333333333333</v>
      </c>
    </row>
    <row r="99" spans="12:24" x14ac:dyDescent="0.25">
      <c r="L99" s="68">
        <f>+C87</f>
        <v>44589</v>
      </c>
      <c r="M99" s="5" t="s">
        <v>564</v>
      </c>
      <c r="N99" s="5"/>
      <c r="O99" s="64">
        <v>1080</v>
      </c>
      <c r="P99" s="64">
        <v>300</v>
      </c>
      <c r="Q99" s="64"/>
      <c r="R99" s="64">
        <f>+R98+P99</f>
        <v>600</v>
      </c>
      <c r="S99" s="64">
        <f t="shared" si="2"/>
        <v>324000</v>
      </c>
      <c r="T99" s="64"/>
      <c r="U99" s="86">
        <f>+U98+S99</f>
        <v>634000</v>
      </c>
      <c r="V99" s="86">
        <f>+U99/R99</f>
        <v>1056.6666666666667</v>
      </c>
      <c r="X99" t="s">
        <v>569</v>
      </c>
    </row>
    <row r="100" spans="12:24" x14ac:dyDescent="0.25">
      <c r="X100" t="s">
        <v>570</v>
      </c>
    </row>
    <row r="103" spans="12:24" x14ac:dyDescent="0.25">
      <c r="M103" s="105" t="s">
        <v>571</v>
      </c>
      <c r="N103" s="105"/>
      <c r="O103" s="105"/>
      <c r="P103" s="105"/>
      <c r="Q103" s="105"/>
      <c r="S103" s="137" t="s">
        <v>565</v>
      </c>
      <c r="T103" s="137"/>
      <c r="U103" s="137"/>
      <c r="V103" s="137"/>
    </row>
    <row r="104" spans="12:24" x14ac:dyDescent="0.25">
      <c r="N104" s="105" t="s">
        <v>572</v>
      </c>
      <c r="O104" s="105"/>
      <c r="P104" s="105"/>
      <c r="S104" s="137" t="s">
        <v>566</v>
      </c>
      <c r="T104" s="137"/>
      <c r="U104" s="137"/>
      <c r="V104" s="137"/>
    </row>
    <row r="106" spans="12:24" x14ac:dyDescent="0.25">
      <c r="S106" s="5" t="s">
        <v>14</v>
      </c>
      <c r="T106" s="138" t="s">
        <v>567</v>
      </c>
      <c r="U106" s="138"/>
      <c r="V106" s="6" t="s">
        <v>15</v>
      </c>
    </row>
    <row r="107" spans="12:24" x14ac:dyDescent="0.25">
      <c r="R107" t="s">
        <v>214</v>
      </c>
      <c r="S107" s="40">
        <f>+I67</f>
        <v>100000</v>
      </c>
      <c r="T107" s="7"/>
    </row>
    <row r="108" spans="12:24" x14ac:dyDescent="0.25">
      <c r="R108" t="s">
        <v>218</v>
      </c>
      <c r="S108" s="40">
        <f>+I77</f>
        <v>210000</v>
      </c>
      <c r="T108" s="8"/>
    </row>
    <row r="109" spans="12:24" x14ac:dyDescent="0.25">
      <c r="R109" t="s">
        <v>568</v>
      </c>
      <c r="S109" s="64">
        <f>+I87</f>
        <v>324000</v>
      </c>
      <c r="T109" s="9"/>
      <c r="U109" s="5"/>
      <c r="V109" s="5"/>
    </row>
    <row r="110" spans="12:24" x14ac:dyDescent="0.25">
      <c r="S110" s="40">
        <f>SUM(S107:S109)</f>
        <v>634000</v>
      </c>
      <c r="T110" s="8"/>
      <c r="V110">
        <f>SUM(V107:V109)</f>
        <v>0</v>
      </c>
    </row>
    <row r="111" spans="12:24" x14ac:dyDescent="0.25">
      <c r="T111" s="8"/>
      <c r="V111" s="42">
        <f>+S110-V110</f>
        <v>634000</v>
      </c>
    </row>
    <row r="112" spans="12:24" x14ac:dyDescent="0.25">
      <c r="V112" s="12" t="s">
        <v>46</v>
      </c>
    </row>
    <row r="116" spans="2:12" ht="18.75" x14ac:dyDescent="0.3">
      <c r="B116" s="4" t="s">
        <v>578</v>
      </c>
    </row>
    <row r="117" spans="2:12" x14ac:dyDescent="0.25">
      <c r="B117" t="s">
        <v>579</v>
      </c>
      <c r="I117" s="2"/>
    </row>
    <row r="118" spans="2:12" x14ac:dyDescent="0.25">
      <c r="B118" t="s">
        <v>580</v>
      </c>
    </row>
    <row r="120" spans="2:12" x14ac:dyDescent="0.25">
      <c r="B120" t="s">
        <v>581</v>
      </c>
    </row>
    <row r="121" spans="2:12" x14ac:dyDescent="0.25">
      <c r="B121" t="s">
        <v>582</v>
      </c>
    </row>
    <row r="122" spans="2:12" x14ac:dyDescent="0.25">
      <c r="B122" t="s">
        <v>583</v>
      </c>
    </row>
    <row r="124" spans="2:12" x14ac:dyDescent="0.25">
      <c r="B124" t="s">
        <v>584</v>
      </c>
    </row>
    <row r="126" spans="2:12" x14ac:dyDescent="0.25">
      <c r="B126" t="s">
        <v>585</v>
      </c>
    </row>
    <row r="128" spans="2:12" x14ac:dyDescent="0.25">
      <c r="D128" s="105" t="s">
        <v>622</v>
      </c>
      <c r="E128" s="105"/>
      <c r="F128" s="105"/>
      <c r="G128" s="105"/>
      <c r="H128" s="105"/>
      <c r="I128" s="105"/>
      <c r="J128" s="105"/>
      <c r="K128" s="105"/>
      <c r="L128" s="105"/>
    </row>
    <row r="131" spans="2:21" x14ac:dyDescent="0.25">
      <c r="C131" s="5"/>
      <c r="D131" s="68">
        <v>44563</v>
      </c>
      <c r="E131" s="5"/>
      <c r="F131" s="5"/>
      <c r="G131" s="5"/>
      <c r="H131" s="68">
        <v>44581</v>
      </c>
      <c r="I131" s="5"/>
      <c r="J131" s="5"/>
      <c r="K131" s="5"/>
      <c r="L131" s="68">
        <v>44589</v>
      </c>
      <c r="M131" s="5"/>
      <c r="N131" s="5"/>
      <c r="O131" s="5"/>
      <c r="P131" s="68">
        <v>44590</v>
      </c>
      <c r="Q131" s="5"/>
      <c r="R131" s="5"/>
      <c r="S131" s="5"/>
      <c r="T131" s="68">
        <v>44591</v>
      </c>
      <c r="U131" s="5"/>
    </row>
    <row r="132" spans="2:21" x14ac:dyDescent="0.25">
      <c r="C132" s="119" t="s">
        <v>510</v>
      </c>
      <c r="D132" s="119"/>
      <c r="E132" s="119"/>
      <c r="G132" s="119" t="s">
        <v>509</v>
      </c>
      <c r="H132" s="119"/>
      <c r="I132" s="119"/>
      <c r="K132" s="119" t="s">
        <v>508</v>
      </c>
      <c r="L132" s="119"/>
      <c r="M132" s="119"/>
      <c r="O132" s="119" t="s">
        <v>586</v>
      </c>
      <c r="P132" s="119"/>
      <c r="Q132" s="119"/>
      <c r="S132" s="119" t="s">
        <v>618</v>
      </c>
      <c r="T132" s="119"/>
      <c r="U132" s="119"/>
    </row>
    <row r="133" spans="2:21" x14ac:dyDescent="0.25">
      <c r="C133" s="136" t="s">
        <v>504</v>
      </c>
      <c r="D133" s="136"/>
      <c r="E133" s="136"/>
      <c r="G133" s="136" t="s">
        <v>506</v>
      </c>
      <c r="H133" s="136"/>
      <c r="I133" s="136"/>
      <c r="K133" s="136" t="s">
        <v>511</v>
      </c>
      <c r="L133" s="136"/>
      <c r="M133" s="136"/>
      <c r="O133" s="136" t="s">
        <v>587</v>
      </c>
      <c r="P133" s="136"/>
      <c r="Q133" s="136"/>
      <c r="S133" s="136" t="s">
        <v>587</v>
      </c>
      <c r="T133" s="136"/>
      <c r="U133" s="136"/>
    </row>
    <row r="134" spans="2:21" x14ac:dyDescent="0.25">
      <c r="C134" s="136" t="s">
        <v>505</v>
      </c>
      <c r="D134" s="136"/>
      <c r="E134" s="136"/>
      <c r="G134" s="136" t="s">
        <v>507</v>
      </c>
      <c r="H134" s="136"/>
      <c r="I134" s="136"/>
      <c r="K134" s="136" t="s">
        <v>512</v>
      </c>
      <c r="L134" s="136"/>
      <c r="M134" s="136"/>
      <c r="O134" s="136" t="s">
        <v>597</v>
      </c>
      <c r="P134" s="136"/>
      <c r="Q134" s="136"/>
      <c r="S134" s="136" t="s">
        <v>615</v>
      </c>
      <c r="T134" s="136"/>
      <c r="U134" s="136"/>
    </row>
    <row r="135" spans="2:21" x14ac:dyDescent="0.25">
      <c r="C135" s="136" t="s">
        <v>517</v>
      </c>
      <c r="D135" s="136"/>
      <c r="E135" s="136"/>
      <c r="G135" s="136" t="s">
        <v>515</v>
      </c>
      <c r="H135" s="136"/>
      <c r="I135" s="136"/>
      <c r="K135" s="136" t="s">
        <v>516</v>
      </c>
      <c r="L135" s="136"/>
      <c r="M135" s="136"/>
      <c r="O135" s="136" t="s">
        <v>588</v>
      </c>
      <c r="P135" s="136"/>
      <c r="Q135" s="136"/>
      <c r="S135" s="136" t="s">
        <v>612</v>
      </c>
      <c r="T135" s="136"/>
      <c r="U135" s="136"/>
    </row>
    <row r="136" spans="2:21" x14ac:dyDescent="0.25">
      <c r="O136" s="139" t="s">
        <v>589</v>
      </c>
      <c r="P136" s="139"/>
      <c r="Q136" s="139"/>
      <c r="S136" s="139" t="s">
        <v>613</v>
      </c>
      <c r="T136" s="139"/>
      <c r="U136" s="139"/>
    </row>
    <row r="137" spans="2:21" x14ac:dyDescent="0.25">
      <c r="C137" s="78"/>
      <c r="D137" s="78"/>
      <c r="E137" s="78"/>
    </row>
    <row r="138" spans="2:21" x14ac:dyDescent="0.25">
      <c r="B138" t="s">
        <v>439</v>
      </c>
      <c r="C138" s="78"/>
      <c r="D138" s="78"/>
      <c r="E138" s="78"/>
    </row>
    <row r="140" spans="2:21" x14ac:dyDescent="0.25">
      <c r="B140" s="25" t="s">
        <v>157</v>
      </c>
      <c r="C140" s="25" t="s">
        <v>155</v>
      </c>
      <c r="D140" s="128" t="s">
        <v>156</v>
      </c>
      <c r="E140" s="128"/>
      <c r="F140" s="128"/>
      <c r="G140" s="128"/>
      <c r="H140" s="129"/>
      <c r="I140" s="25" t="s">
        <v>14</v>
      </c>
      <c r="J140" s="25" t="s">
        <v>15</v>
      </c>
      <c r="L140" s="13" t="s">
        <v>311</v>
      </c>
    </row>
    <row r="141" spans="2:21" x14ac:dyDescent="0.25">
      <c r="B141" s="23"/>
      <c r="C141" s="23"/>
      <c r="I141" s="26"/>
      <c r="J141" s="26"/>
      <c r="L141" t="s">
        <v>593</v>
      </c>
    </row>
    <row r="142" spans="2:21" x14ac:dyDescent="0.25">
      <c r="B142" s="33">
        <v>1</v>
      </c>
      <c r="C142" s="34">
        <v>44590</v>
      </c>
      <c r="D142" t="s">
        <v>244</v>
      </c>
      <c r="I142" s="26">
        <f>+S151</f>
        <v>301784</v>
      </c>
      <c r="J142" s="26"/>
    </row>
    <row r="143" spans="2:21" x14ac:dyDescent="0.25">
      <c r="B143" s="23"/>
      <c r="C143" s="23"/>
      <c r="D143" t="s">
        <v>590</v>
      </c>
      <c r="I143" s="26"/>
      <c r="J143" s="26">
        <f>+Q151</f>
        <v>253600</v>
      </c>
      <c r="L143" t="s">
        <v>595</v>
      </c>
    </row>
    <row r="144" spans="2:21" x14ac:dyDescent="0.25">
      <c r="B144" s="23"/>
      <c r="C144" s="23"/>
      <c r="D144" t="s">
        <v>591</v>
      </c>
      <c r="I144" s="26"/>
      <c r="J144" s="26">
        <f>+R151</f>
        <v>48184</v>
      </c>
      <c r="L144" t="s">
        <v>547</v>
      </c>
    </row>
    <row r="145" spans="2:23" x14ac:dyDescent="0.25">
      <c r="B145" s="23"/>
      <c r="C145" s="23"/>
      <c r="D145" t="s">
        <v>592</v>
      </c>
      <c r="I145" s="26"/>
      <c r="J145" s="26"/>
    </row>
    <row r="146" spans="2:23" x14ac:dyDescent="0.25">
      <c r="B146" s="23"/>
      <c r="C146" s="23"/>
      <c r="I146" s="26"/>
      <c r="J146" s="26"/>
      <c r="L146" s="3" t="s">
        <v>527</v>
      </c>
    </row>
    <row r="147" spans="2:23" x14ac:dyDescent="0.25">
      <c r="B147" s="33">
        <v>2</v>
      </c>
      <c r="C147" s="34">
        <v>44590</v>
      </c>
      <c r="D147" t="s">
        <v>606</v>
      </c>
      <c r="I147" s="26">
        <f>+U151</f>
        <v>158500</v>
      </c>
      <c r="J147" s="26"/>
    </row>
    <row r="148" spans="2:23" x14ac:dyDescent="0.25">
      <c r="B148" s="33"/>
      <c r="C148" s="34"/>
      <c r="D148" t="s">
        <v>607</v>
      </c>
      <c r="I148" s="26"/>
      <c r="J148" s="26">
        <f>+I147</f>
        <v>158500</v>
      </c>
      <c r="L148" s="84" t="s">
        <v>596</v>
      </c>
    </row>
    <row r="149" spans="2:23" x14ac:dyDescent="0.25">
      <c r="B149" s="23"/>
      <c r="C149" s="23"/>
      <c r="D149" t="s">
        <v>611</v>
      </c>
      <c r="I149" s="26"/>
      <c r="J149" s="26"/>
      <c r="L149" s="84" t="s">
        <v>543</v>
      </c>
    </row>
    <row r="150" spans="2:23" x14ac:dyDescent="0.25">
      <c r="B150" s="23"/>
      <c r="C150" s="23"/>
      <c r="I150" s="26"/>
      <c r="J150" s="26"/>
      <c r="L150" s="61" t="s">
        <v>155</v>
      </c>
      <c r="M150" s="62" t="s">
        <v>528</v>
      </c>
      <c r="N150" s="122" t="s">
        <v>529</v>
      </c>
      <c r="O150" s="122"/>
      <c r="P150" s="62" t="s">
        <v>530</v>
      </c>
      <c r="Q150" s="82" t="s">
        <v>531</v>
      </c>
      <c r="R150" s="82" t="s">
        <v>532</v>
      </c>
      <c r="S150" s="83" t="s">
        <v>533</v>
      </c>
      <c r="U150" s="90" t="s">
        <v>600</v>
      </c>
    </row>
    <row r="151" spans="2:23" x14ac:dyDescent="0.25">
      <c r="B151" s="33">
        <v>3</v>
      </c>
      <c r="C151" s="34">
        <v>44590</v>
      </c>
      <c r="D151" t="s">
        <v>243</v>
      </c>
      <c r="I151" s="26">
        <f>+I142</f>
        <v>301784</v>
      </c>
      <c r="J151" s="26"/>
      <c r="L151" s="80">
        <f>+C142</f>
        <v>44590</v>
      </c>
      <c r="M151" t="s">
        <v>598</v>
      </c>
      <c r="N151" s="144" t="s">
        <v>599</v>
      </c>
      <c r="O151" s="144"/>
      <c r="P151" s="58" t="s">
        <v>540</v>
      </c>
      <c r="Q151" s="40">
        <f>+U151*1.6</f>
        <v>253600</v>
      </c>
      <c r="R151" s="40">
        <f>+Q151*0.19</f>
        <v>48184</v>
      </c>
      <c r="S151" s="40">
        <f>+Q151+R151</f>
        <v>301784</v>
      </c>
      <c r="U151" s="40">
        <f>+T175</f>
        <v>158500</v>
      </c>
      <c r="W151" t="s">
        <v>608</v>
      </c>
    </row>
    <row r="152" spans="2:23" x14ac:dyDescent="0.25">
      <c r="B152" s="33"/>
      <c r="C152" s="34"/>
      <c r="D152" t="s">
        <v>609</v>
      </c>
      <c r="I152" s="26"/>
      <c r="J152" s="26">
        <f>+I151</f>
        <v>301784</v>
      </c>
      <c r="L152" s="80">
        <v>44591</v>
      </c>
      <c r="M152" t="s">
        <v>614</v>
      </c>
      <c r="N152" s="145" t="s">
        <v>616</v>
      </c>
      <c r="O152" s="145"/>
      <c r="P152" s="58" t="s">
        <v>540</v>
      </c>
      <c r="Q152" s="40">
        <f>+U152*1.6</f>
        <v>591733.33333333337</v>
      </c>
      <c r="R152" s="40">
        <f>+Q152*0.19</f>
        <v>112429.33333333334</v>
      </c>
      <c r="S152" s="40">
        <f>+Q152+R152</f>
        <v>704162.66666666674</v>
      </c>
      <c r="U152" s="40">
        <f>+T176</f>
        <v>369833.33333333337</v>
      </c>
      <c r="W152" t="s">
        <v>608</v>
      </c>
    </row>
    <row r="153" spans="2:23" x14ac:dyDescent="0.25">
      <c r="B153" s="23"/>
      <c r="C153" s="23"/>
      <c r="D153" t="s">
        <v>610</v>
      </c>
      <c r="I153" s="26"/>
      <c r="J153" s="26"/>
      <c r="L153" s="80"/>
      <c r="N153" s="145"/>
      <c r="O153" s="145"/>
      <c r="P153" s="58"/>
      <c r="Q153" s="40"/>
      <c r="R153" s="40"/>
      <c r="S153" s="40"/>
    </row>
    <row r="154" spans="2:23" x14ac:dyDescent="0.25">
      <c r="B154" s="23"/>
      <c r="C154" s="23"/>
      <c r="I154" s="26"/>
      <c r="J154" s="26"/>
      <c r="L154" s="79"/>
      <c r="M154" s="48"/>
      <c r="N154" s="48" t="s">
        <v>541</v>
      </c>
      <c r="O154" s="48"/>
      <c r="P154" s="48"/>
      <c r="Q154" s="55">
        <f>SUM(Q151:Q153)</f>
        <v>845333.33333333337</v>
      </c>
      <c r="R154" s="55">
        <f>SUM(R151:R153)</f>
        <v>160613.33333333334</v>
      </c>
      <c r="S154" s="55">
        <f>SUM(S151:S153)</f>
        <v>1005946.6666666667</v>
      </c>
      <c r="U154" s="55">
        <f>SUM(U151:U153)</f>
        <v>528333.33333333337</v>
      </c>
    </row>
    <row r="155" spans="2:23" x14ac:dyDescent="0.25">
      <c r="B155" s="33">
        <v>4</v>
      </c>
      <c r="C155" s="34">
        <v>44591</v>
      </c>
      <c r="D155" t="s">
        <v>244</v>
      </c>
      <c r="I155" s="26">
        <f>+S152</f>
        <v>704162.66666666674</v>
      </c>
      <c r="J155" s="26"/>
    </row>
    <row r="156" spans="2:23" x14ac:dyDescent="0.25">
      <c r="B156" s="23"/>
      <c r="C156" s="23"/>
      <c r="D156" t="s">
        <v>590</v>
      </c>
      <c r="I156" s="26"/>
      <c r="J156" s="26">
        <f>+Q152</f>
        <v>591733.33333333337</v>
      </c>
      <c r="L156" t="s">
        <v>544</v>
      </c>
    </row>
    <row r="157" spans="2:23" x14ac:dyDescent="0.25">
      <c r="B157" s="23"/>
      <c r="C157" s="23"/>
      <c r="D157" t="s">
        <v>591</v>
      </c>
      <c r="I157" s="26"/>
      <c r="J157" s="26">
        <f>+R152</f>
        <v>112429.33333333334</v>
      </c>
      <c r="L157" t="s">
        <v>545</v>
      </c>
    </row>
    <row r="158" spans="2:23" x14ac:dyDescent="0.25">
      <c r="B158" s="33"/>
      <c r="C158" s="34"/>
      <c r="D158" t="s">
        <v>592</v>
      </c>
      <c r="I158" s="26"/>
      <c r="J158" s="26"/>
    </row>
    <row r="159" spans="2:23" x14ac:dyDescent="0.25">
      <c r="B159" s="23"/>
      <c r="C159" s="23"/>
      <c r="I159" s="26"/>
      <c r="J159" s="26"/>
      <c r="L159" s="3" t="s">
        <v>546</v>
      </c>
    </row>
    <row r="160" spans="2:23" x14ac:dyDescent="0.25">
      <c r="B160" s="33">
        <v>5</v>
      </c>
      <c r="C160" s="34">
        <v>44591</v>
      </c>
      <c r="D160" t="s">
        <v>606</v>
      </c>
      <c r="I160" s="26">
        <f>+U152</f>
        <v>369833.33333333337</v>
      </c>
      <c r="J160" s="26"/>
    </row>
    <row r="161" spans="2:22" x14ac:dyDescent="0.25">
      <c r="B161" s="23"/>
      <c r="C161" s="23"/>
      <c r="D161" t="s">
        <v>607</v>
      </c>
      <c r="I161" s="26"/>
      <c r="J161" s="26">
        <f>+I160</f>
        <v>369833.33333333337</v>
      </c>
      <c r="L161" t="s">
        <v>549</v>
      </c>
    </row>
    <row r="162" spans="2:22" x14ac:dyDescent="0.25">
      <c r="B162" s="33"/>
      <c r="C162" s="34"/>
      <c r="D162" t="s">
        <v>611</v>
      </c>
      <c r="I162" s="26"/>
      <c r="J162" s="26"/>
      <c r="L162" t="s">
        <v>550</v>
      </c>
    </row>
    <row r="163" spans="2:22" x14ac:dyDescent="0.25">
      <c r="B163" s="23"/>
      <c r="C163" s="23"/>
      <c r="I163" s="26"/>
      <c r="J163" s="26"/>
    </row>
    <row r="164" spans="2:22" x14ac:dyDescent="0.25">
      <c r="B164" s="23"/>
      <c r="C164" s="23"/>
      <c r="I164" s="26"/>
      <c r="J164" s="26"/>
      <c r="L164" t="s">
        <v>551</v>
      </c>
    </row>
    <row r="165" spans="2:22" x14ac:dyDescent="0.25">
      <c r="B165" s="23"/>
      <c r="C165" s="23"/>
      <c r="I165" s="26"/>
      <c r="J165" s="26"/>
      <c r="L165" t="s">
        <v>552</v>
      </c>
    </row>
    <row r="166" spans="2:22" x14ac:dyDescent="0.25">
      <c r="B166" s="23"/>
      <c r="C166" s="23"/>
      <c r="I166" s="26"/>
      <c r="J166" s="26"/>
    </row>
    <row r="167" spans="2:22" x14ac:dyDescent="0.25">
      <c r="B167" s="23"/>
      <c r="C167" s="23"/>
      <c r="I167" s="26"/>
      <c r="J167" s="26"/>
      <c r="L167" t="s">
        <v>561</v>
      </c>
    </row>
    <row r="168" spans="2:22" x14ac:dyDescent="0.25">
      <c r="B168" s="23"/>
      <c r="C168" s="23"/>
      <c r="I168" s="26"/>
      <c r="J168" s="26"/>
    </row>
    <row r="169" spans="2:22" x14ac:dyDescent="0.25">
      <c r="B169" s="23"/>
      <c r="C169" s="23"/>
      <c r="I169" s="26"/>
      <c r="J169" s="26"/>
      <c r="L169" t="s">
        <v>577</v>
      </c>
    </row>
    <row r="170" spans="2:22" x14ac:dyDescent="0.25">
      <c r="B170" s="24"/>
      <c r="C170" s="24"/>
      <c r="D170" s="130" t="s">
        <v>158</v>
      </c>
      <c r="E170" s="122"/>
      <c r="F170" s="122"/>
      <c r="G170" s="122"/>
      <c r="H170" s="123"/>
      <c r="I170" s="27">
        <f>SUM(I141:I169)</f>
        <v>1836064</v>
      </c>
      <c r="J170" s="27">
        <f>SUM(J141:J169)</f>
        <v>1836064</v>
      </c>
      <c r="L170" s="142" t="s">
        <v>155</v>
      </c>
      <c r="M170" s="133" t="s">
        <v>529</v>
      </c>
      <c r="N170" s="133"/>
      <c r="O170" s="59" t="s">
        <v>602</v>
      </c>
      <c r="P170" s="140" t="s">
        <v>557</v>
      </c>
      <c r="Q170" s="140"/>
      <c r="R170" s="140"/>
      <c r="S170" s="141" t="s">
        <v>558</v>
      </c>
      <c r="T170" s="141"/>
      <c r="U170" s="141"/>
      <c r="V170" s="60" t="s">
        <v>559</v>
      </c>
    </row>
    <row r="171" spans="2:22" x14ac:dyDescent="0.25">
      <c r="L171" s="143"/>
      <c r="M171" s="134"/>
      <c r="N171" s="134"/>
      <c r="O171" s="63" t="s">
        <v>553</v>
      </c>
      <c r="P171" s="63" t="s">
        <v>554</v>
      </c>
      <c r="Q171" s="63" t="s">
        <v>555</v>
      </c>
      <c r="R171" s="63" t="s">
        <v>556</v>
      </c>
      <c r="S171" s="63" t="s">
        <v>554</v>
      </c>
      <c r="T171" s="63" t="s">
        <v>555</v>
      </c>
      <c r="U171" s="63" t="s">
        <v>556</v>
      </c>
      <c r="V171" s="85" t="s">
        <v>560</v>
      </c>
    </row>
    <row r="172" spans="2:22" x14ac:dyDescent="0.25">
      <c r="L172" s="80">
        <f>+L97</f>
        <v>44563</v>
      </c>
      <c r="M172" t="s">
        <v>562</v>
      </c>
      <c r="O172" s="40">
        <v>1000</v>
      </c>
      <c r="P172" s="40">
        <v>100</v>
      </c>
      <c r="Q172" s="40"/>
      <c r="R172" s="40">
        <f>+P172-Q172</f>
        <v>100</v>
      </c>
      <c r="S172" s="40">
        <f>+O172*P172</f>
        <v>100000</v>
      </c>
      <c r="T172" s="40"/>
      <c r="U172" s="40">
        <f>+S172</f>
        <v>100000</v>
      </c>
      <c r="V172" s="40">
        <f>+U172/R172</f>
        <v>1000</v>
      </c>
    </row>
    <row r="173" spans="2:22" x14ac:dyDescent="0.25">
      <c r="L173" s="80">
        <f t="shared" ref="L173:L174" si="3">+L98</f>
        <v>44581</v>
      </c>
      <c r="M173" t="s">
        <v>563</v>
      </c>
      <c r="O173" s="40">
        <v>1050</v>
      </c>
      <c r="P173" s="40">
        <v>200</v>
      </c>
      <c r="Q173" s="40"/>
      <c r="R173" s="40">
        <f>+R172+P173</f>
        <v>300</v>
      </c>
      <c r="S173" s="40">
        <f t="shared" ref="S173" si="4">+O173*P173</f>
        <v>210000</v>
      </c>
      <c r="T173" s="40"/>
      <c r="U173" s="40">
        <f>+U172+S173</f>
        <v>310000</v>
      </c>
      <c r="V173" s="40">
        <f>+U173/R173</f>
        <v>1033.3333333333333</v>
      </c>
    </row>
    <row r="174" spans="2:22" x14ac:dyDescent="0.25">
      <c r="L174" s="80">
        <f t="shared" si="3"/>
        <v>44589</v>
      </c>
      <c r="M174" s="69" t="s">
        <v>564</v>
      </c>
      <c r="N174" s="69"/>
      <c r="O174" s="87">
        <v>1080</v>
      </c>
      <c r="P174" s="87">
        <v>300</v>
      </c>
      <c r="Q174" s="87"/>
      <c r="R174" s="87">
        <f>+R173+P174</f>
        <v>600</v>
      </c>
      <c r="S174" s="87">
        <f>+O174*P174</f>
        <v>324000</v>
      </c>
      <c r="T174" s="87"/>
      <c r="U174" s="88">
        <f>+U173+S174</f>
        <v>634000</v>
      </c>
      <c r="V174" s="88">
        <f>+U174/R174</f>
        <v>1056.6666666666667</v>
      </c>
    </row>
    <row r="175" spans="2:22" x14ac:dyDescent="0.25">
      <c r="L175" s="80">
        <v>44590</v>
      </c>
      <c r="M175" s="89" t="s">
        <v>601</v>
      </c>
      <c r="O175" s="40"/>
      <c r="P175" s="40"/>
      <c r="Q175" s="40">
        <v>150</v>
      </c>
      <c r="R175" s="40">
        <f>+R174-Q175</f>
        <v>450</v>
      </c>
      <c r="S175" s="40"/>
      <c r="T175" s="40">
        <f>+Q175*V174</f>
        <v>158500</v>
      </c>
      <c r="U175" s="40">
        <f>+U174-T175</f>
        <v>475500</v>
      </c>
      <c r="V175" s="88">
        <f>+U175/R175</f>
        <v>1056.6666666666667</v>
      </c>
    </row>
    <row r="176" spans="2:22" x14ac:dyDescent="0.25">
      <c r="L176" s="68">
        <v>44591</v>
      </c>
      <c r="M176" s="91" t="s">
        <v>617</v>
      </c>
      <c r="N176" s="5"/>
      <c r="O176" s="5"/>
      <c r="P176" s="5"/>
      <c r="Q176" s="5">
        <v>350</v>
      </c>
      <c r="R176" s="86">
        <f>+R175-Q176</f>
        <v>100</v>
      </c>
      <c r="S176" s="5"/>
      <c r="T176" s="64">
        <f>+Q176*V175</f>
        <v>369833.33333333337</v>
      </c>
      <c r="U176" s="86">
        <f>+U175-T176</f>
        <v>105666.66666666663</v>
      </c>
      <c r="V176" s="92">
        <f>+U176/R176</f>
        <v>1056.6666666666663</v>
      </c>
    </row>
    <row r="179" spans="10:23" x14ac:dyDescent="0.25">
      <c r="O179" s="137" t="s">
        <v>621</v>
      </c>
      <c r="P179" s="137"/>
      <c r="Q179" s="137"/>
      <c r="R179" s="137"/>
    </row>
    <row r="181" spans="10:23" x14ac:dyDescent="0.25">
      <c r="P181" s="137" t="s">
        <v>603</v>
      </c>
      <c r="Q181" s="137"/>
      <c r="R181" s="137"/>
      <c r="S181" s="137"/>
      <c r="T181" s="137"/>
    </row>
    <row r="182" spans="10:23" x14ac:dyDescent="0.25">
      <c r="P182" s="137" t="s">
        <v>604</v>
      </c>
      <c r="Q182" s="137"/>
      <c r="R182" s="137"/>
      <c r="S182" s="137"/>
      <c r="T182" s="137"/>
    </row>
    <row r="183" spans="10:23" ht="15" customHeight="1" x14ac:dyDescent="0.25">
      <c r="L183" s="147" t="s">
        <v>673</v>
      </c>
      <c r="M183" s="147"/>
      <c r="N183" s="147"/>
      <c r="O183" s="147"/>
      <c r="P183" s="137" t="s">
        <v>605</v>
      </c>
      <c r="Q183" s="137"/>
      <c r="R183" s="137"/>
      <c r="S183" s="137"/>
      <c r="T183" s="137"/>
    </row>
    <row r="184" spans="10:23" x14ac:dyDescent="0.25">
      <c r="L184" s="147"/>
      <c r="M184" s="147"/>
      <c r="N184" s="147"/>
      <c r="O184" s="147"/>
    </row>
    <row r="185" spans="10:23" x14ac:dyDescent="0.25">
      <c r="L185" s="147"/>
      <c r="M185" s="147"/>
      <c r="N185" s="147"/>
      <c r="O185" s="147"/>
    </row>
    <row r="186" spans="10:23" x14ac:dyDescent="0.25">
      <c r="L186" s="147"/>
      <c r="M186" s="147"/>
      <c r="N186" s="147"/>
      <c r="O186" s="147"/>
      <c r="P186" s="81"/>
      <c r="Q186" s="81"/>
      <c r="S186" s="137" t="s">
        <v>565</v>
      </c>
      <c r="T186" s="137"/>
      <c r="U186" s="137"/>
      <c r="V186" s="137"/>
    </row>
    <row r="187" spans="10:23" x14ac:dyDescent="0.25">
      <c r="L187" s="147"/>
      <c r="M187" s="147"/>
      <c r="N187" s="147"/>
      <c r="O187" s="147"/>
      <c r="P187" s="81"/>
      <c r="S187" s="137" t="s">
        <v>566</v>
      </c>
      <c r="T187" s="137"/>
      <c r="U187" s="137"/>
      <c r="V187" s="137"/>
    </row>
    <row r="188" spans="10:23" x14ac:dyDescent="0.25">
      <c r="L188" s="105" t="s">
        <v>672</v>
      </c>
      <c r="M188" s="105"/>
      <c r="N188" s="105"/>
      <c r="O188" s="105"/>
    </row>
    <row r="189" spans="10:23" x14ac:dyDescent="0.25">
      <c r="J189" s="148" t="s">
        <v>671</v>
      </c>
      <c r="K189" s="148"/>
      <c r="L189" s="148"/>
      <c r="M189" s="148"/>
      <c r="N189" s="148"/>
      <c r="O189" s="148"/>
      <c r="P189" s="148"/>
      <c r="Q189" s="148"/>
      <c r="S189" s="5" t="s">
        <v>14</v>
      </c>
      <c r="T189" s="138" t="s">
        <v>567</v>
      </c>
      <c r="U189" s="138"/>
      <c r="V189" s="6" t="s">
        <v>15</v>
      </c>
    </row>
    <row r="190" spans="10:23" x14ac:dyDescent="0.25">
      <c r="J190" s="148"/>
      <c r="K190" s="148"/>
      <c r="L190" s="148"/>
      <c r="M190" s="148"/>
      <c r="N190" s="148"/>
      <c r="O190" s="148"/>
      <c r="P190" s="148"/>
      <c r="Q190" s="148"/>
      <c r="R190" s="93" t="s">
        <v>619</v>
      </c>
      <c r="S190" s="40">
        <f>+S107</f>
        <v>100000</v>
      </c>
      <c r="T190" s="7"/>
      <c r="V190" s="40">
        <f>+J148</f>
        <v>158500</v>
      </c>
      <c r="W190" t="s">
        <v>620</v>
      </c>
    </row>
    <row r="191" spans="10:23" x14ac:dyDescent="0.25">
      <c r="R191" s="93" t="s">
        <v>619</v>
      </c>
      <c r="S191" s="40">
        <f>+S108</f>
        <v>210000</v>
      </c>
      <c r="T191" s="8"/>
      <c r="V191" s="40">
        <f>+J161</f>
        <v>369833.33333333337</v>
      </c>
      <c r="W191" t="s">
        <v>620</v>
      </c>
    </row>
    <row r="192" spans="10:23" x14ac:dyDescent="0.25">
      <c r="R192" s="93" t="s">
        <v>619</v>
      </c>
      <c r="S192" s="64">
        <f>+S109</f>
        <v>324000</v>
      </c>
      <c r="T192" s="9"/>
      <c r="U192" s="5"/>
      <c r="V192" s="5"/>
    </row>
    <row r="193" spans="2:22" x14ac:dyDescent="0.25">
      <c r="S193" s="40">
        <f>SUM(S190:S192)</f>
        <v>634000</v>
      </c>
      <c r="T193" s="8"/>
      <c r="V193" s="40">
        <f>SUM(V190:V192)</f>
        <v>528333.33333333337</v>
      </c>
    </row>
    <row r="194" spans="2:22" x14ac:dyDescent="0.25">
      <c r="T194" s="8"/>
      <c r="V194" s="42">
        <f>+S193-V193</f>
        <v>105666.66666666663</v>
      </c>
    </row>
    <row r="195" spans="2:22" x14ac:dyDescent="0.25">
      <c r="V195" s="12" t="s">
        <v>46</v>
      </c>
    </row>
    <row r="198" spans="2:22" ht="18.75" x14ac:dyDescent="0.3">
      <c r="B198" s="4" t="s">
        <v>623</v>
      </c>
    </row>
    <row r="200" spans="2:22" x14ac:dyDescent="0.25">
      <c r="B200" t="s">
        <v>624</v>
      </c>
    </row>
    <row r="201" spans="2:22" x14ac:dyDescent="0.25">
      <c r="B201" t="s">
        <v>629</v>
      </c>
    </row>
    <row r="203" spans="2:22" x14ac:dyDescent="0.25">
      <c r="C203" t="s">
        <v>625</v>
      </c>
      <c r="E203" t="s">
        <v>626</v>
      </c>
      <c r="F203" t="s">
        <v>518</v>
      </c>
      <c r="H203" s="94" t="s">
        <v>36</v>
      </c>
      <c r="I203" s="94" t="s">
        <v>627</v>
      </c>
    </row>
    <row r="204" spans="2:22" x14ac:dyDescent="0.25">
      <c r="C204" t="s">
        <v>625</v>
      </c>
      <c r="E204" s="94" t="s">
        <v>628</v>
      </c>
      <c r="F204" t="s">
        <v>518</v>
      </c>
      <c r="H204" s="94" t="s">
        <v>36</v>
      </c>
      <c r="I204" s="94" t="s">
        <v>651</v>
      </c>
    </row>
    <row r="205" spans="2:22" x14ac:dyDescent="0.25">
      <c r="C205" t="s">
        <v>625</v>
      </c>
      <c r="E205" s="94" t="s">
        <v>630</v>
      </c>
      <c r="F205" t="s">
        <v>518</v>
      </c>
      <c r="H205" s="94" t="s">
        <v>36</v>
      </c>
      <c r="I205" s="94" t="s">
        <v>652</v>
      </c>
    </row>
    <row r="207" spans="2:22" x14ac:dyDescent="0.25">
      <c r="B207" t="s">
        <v>631</v>
      </c>
    </row>
    <row r="208" spans="2:22" x14ac:dyDescent="0.25">
      <c r="B208" t="s">
        <v>632</v>
      </c>
    </row>
    <row r="210" spans="2:16" x14ac:dyDescent="0.25">
      <c r="B210" t="s">
        <v>633</v>
      </c>
    </row>
    <row r="213" spans="2:16" x14ac:dyDescent="0.25">
      <c r="C213" s="3" t="s">
        <v>596</v>
      </c>
    </row>
    <row r="214" spans="2:16" x14ac:dyDescent="0.25">
      <c r="C214" s="3" t="s">
        <v>543</v>
      </c>
    </row>
    <row r="215" spans="2:16" x14ac:dyDescent="0.25">
      <c r="C215" s="79" t="s">
        <v>155</v>
      </c>
      <c r="D215" s="48" t="s">
        <v>528</v>
      </c>
      <c r="E215" s="48" t="s">
        <v>529</v>
      </c>
      <c r="F215" s="48"/>
      <c r="G215" s="48" t="s">
        <v>530</v>
      </c>
      <c r="H215" s="48" t="s">
        <v>531</v>
      </c>
      <c r="I215" s="48" t="s">
        <v>532</v>
      </c>
      <c r="J215" s="95" t="s">
        <v>533</v>
      </c>
    </row>
    <row r="216" spans="2:16" x14ac:dyDescent="0.25">
      <c r="C216">
        <v>44590</v>
      </c>
      <c r="D216" t="s">
        <v>598</v>
      </c>
      <c r="E216" t="s">
        <v>599</v>
      </c>
      <c r="G216" t="s">
        <v>540</v>
      </c>
      <c r="H216" s="40">
        <v>253600</v>
      </c>
      <c r="I216" s="40">
        <v>48184</v>
      </c>
      <c r="J216" s="40">
        <v>301784</v>
      </c>
    </row>
    <row r="217" spans="2:16" x14ac:dyDescent="0.25">
      <c r="C217">
        <v>44591</v>
      </c>
      <c r="D217" t="s">
        <v>614</v>
      </c>
      <c r="E217" t="s">
        <v>616</v>
      </c>
      <c r="G217" t="s">
        <v>540</v>
      </c>
      <c r="H217" s="40">
        <v>591733.33333333337</v>
      </c>
      <c r="I217" s="40">
        <v>112429.33333333334</v>
      </c>
      <c r="J217" s="40">
        <v>704162.66666666674</v>
      </c>
      <c r="M217" s="138" t="s">
        <v>634</v>
      </c>
      <c r="N217" s="138"/>
      <c r="O217" s="138"/>
      <c r="P217" s="138"/>
    </row>
    <row r="218" spans="2:16" x14ac:dyDescent="0.25">
      <c r="H218" s="40"/>
      <c r="I218" s="40"/>
      <c r="J218" s="40"/>
    </row>
    <row r="219" spans="2:16" x14ac:dyDescent="0.25">
      <c r="C219" s="79"/>
      <c r="D219" s="48"/>
      <c r="E219" s="48" t="s">
        <v>541</v>
      </c>
      <c r="F219" s="48"/>
      <c r="G219" s="48"/>
      <c r="H219" s="55">
        <v>845333.33333333337</v>
      </c>
      <c r="I219" s="55">
        <v>160613.33333333334</v>
      </c>
      <c r="J219" s="96">
        <v>1005946.6666666667</v>
      </c>
      <c r="M219" t="s">
        <v>635</v>
      </c>
      <c r="O219" s="40"/>
      <c r="P219" s="40">
        <f>+I219</f>
        <v>160613.33333333334</v>
      </c>
    </row>
    <row r="220" spans="2:16" x14ac:dyDescent="0.25">
      <c r="M220" s="97" t="s">
        <v>636</v>
      </c>
    </row>
    <row r="221" spans="2:16" x14ac:dyDescent="0.25">
      <c r="M221" t="s">
        <v>637</v>
      </c>
      <c r="O221" s="40"/>
      <c r="P221" s="40">
        <f>-I228</f>
        <v>-120460</v>
      </c>
    </row>
    <row r="222" spans="2:16" x14ac:dyDescent="0.25">
      <c r="C222" s="3" t="s">
        <v>542</v>
      </c>
    </row>
    <row r="223" spans="2:16" x14ac:dyDescent="0.25">
      <c r="C223" s="3" t="s">
        <v>543</v>
      </c>
      <c r="M223" s="79" t="s">
        <v>638</v>
      </c>
      <c r="N223" s="48"/>
      <c r="O223" s="55"/>
      <c r="P223" s="96">
        <f>+P219+P221</f>
        <v>40153.333333333343</v>
      </c>
    </row>
    <row r="224" spans="2:16" x14ac:dyDescent="0.25">
      <c r="C224" s="79" t="s">
        <v>155</v>
      </c>
      <c r="D224" s="48" t="s">
        <v>528</v>
      </c>
      <c r="E224" s="48" t="s">
        <v>529</v>
      </c>
      <c r="F224" s="48"/>
      <c r="G224" s="48" t="s">
        <v>530</v>
      </c>
      <c r="H224" s="48" t="s">
        <v>531</v>
      </c>
      <c r="I224" s="48" t="s">
        <v>532</v>
      </c>
      <c r="J224" s="95" t="s">
        <v>533</v>
      </c>
    </row>
    <row r="225" spans="2:10" x14ac:dyDescent="0.25">
      <c r="C225">
        <v>44563</v>
      </c>
      <c r="D225" t="s">
        <v>534</v>
      </c>
      <c r="E225" t="s">
        <v>537</v>
      </c>
      <c r="G225" t="s">
        <v>540</v>
      </c>
      <c r="H225" s="40">
        <v>100000</v>
      </c>
      <c r="I225" s="40">
        <v>19000</v>
      </c>
      <c r="J225" s="40">
        <v>119000</v>
      </c>
    </row>
    <row r="226" spans="2:10" x14ac:dyDescent="0.25">
      <c r="C226">
        <v>44581</v>
      </c>
      <c r="D226" t="s">
        <v>535</v>
      </c>
      <c r="E226" t="s">
        <v>538</v>
      </c>
      <c r="G226" t="s">
        <v>540</v>
      </c>
      <c r="H226" s="40">
        <v>210000</v>
      </c>
      <c r="I226" s="40">
        <v>39900</v>
      </c>
      <c r="J226" s="40">
        <v>249900</v>
      </c>
    </row>
    <row r="227" spans="2:10" x14ac:dyDescent="0.25">
      <c r="C227">
        <v>44589</v>
      </c>
      <c r="D227" t="s">
        <v>536</v>
      </c>
      <c r="E227" t="s">
        <v>539</v>
      </c>
      <c r="G227" t="s">
        <v>540</v>
      </c>
      <c r="H227" s="40">
        <v>324000</v>
      </c>
      <c r="I227" s="40">
        <v>61560</v>
      </c>
      <c r="J227" s="40">
        <v>385560</v>
      </c>
    </row>
    <row r="228" spans="2:10" x14ac:dyDescent="0.25">
      <c r="C228" s="79"/>
      <c r="D228" s="48"/>
      <c r="E228" s="48" t="s">
        <v>541</v>
      </c>
      <c r="F228" s="48"/>
      <c r="G228" s="48"/>
      <c r="H228" s="55">
        <v>634000</v>
      </c>
      <c r="I228" s="55">
        <v>120460</v>
      </c>
      <c r="J228" s="96">
        <v>754460</v>
      </c>
    </row>
    <row r="231" spans="2:10" x14ac:dyDescent="0.25">
      <c r="B231" t="s">
        <v>439</v>
      </c>
      <c r="C231" s="78"/>
      <c r="D231" s="78"/>
      <c r="E231" s="78"/>
    </row>
    <row r="233" spans="2:10" x14ac:dyDescent="0.25">
      <c r="B233" s="25" t="s">
        <v>157</v>
      </c>
      <c r="C233" s="25" t="s">
        <v>155</v>
      </c>
      <c r="D233" s="128" t="s">
        <v>156</v>
      </c>
      <c r="E233" s="128"/>
      <c r="F233" s="128"/>
      <c r="G233" s="128"/>
      <c r="H233" s="129"/>
      <c r="I233" s="25" t="s">
        <v>14</v>
      </c>
      <c r="J233" s="25" t="s">
        <v>15</v>
      </c>
    </row>
    <row r="234" spans="2:10" x14ac:dyDescent="0.25">
      <c r="B234" s="23"/>
      <c r="C234" s="23"/>
      <c r="I234" s="26"/>
      <c r="J234" s="26"/>
    </row>
    <row r="235" spans="2:10" x14ac:dyDescent="0.25">
      <c r="B235" s="33">
        <v>1</v>
      </c>
      <c r="C235" s="34">
        <v>44592</v>
      </c>
      <c r="D235" t="s">
        <v>639</v>
      </c>
      <c r="I235" s="26">
        <f>+I219</f>
        <v>160613.33333333334</v>
      </c>
      <c r="J235" s="26"/>
    </row>
    <row r="236" spans="2:10" x14ac:dyDescent="0.25">
      <c r="B236" s="23"/>
      <c r="C236" s="23"/>
      <c r="D236" t="s">
        <v>640</v>
      </c>
      <c r="I236" s="26"/>
      <c r="J236" s="26">
        <f>+I228</f>
        <v>120460</v>
      </c>
    </row>
    <row r="237" spans="2:10" x14ac:dyDescent="0.25">
      <c r="B237" s="23"/>
      <c r="C237" s="23"/>
      <c r="D237" t="s">
        <v>641</v>
      </c>
      <c r="I237" s="26"/>
      <c r="J237" s="26">
        <f>+P223</f>
        <v>40153.333333333343</v>
      </c>
    </row>
    <row r="238" spans="2:10" x14ac:dyDescent="0.25">
      <c r="B238" s="23"/>
      <c r="C238" s="23"/>
      <c r="D238" t="s">
        <v>642</v>
      </c>
      <c r="I238" s="26"/>
      <c r="J238" s="26"/>
    </row>
    <row r="239" spans="2:10" x14ac:dyDescent="0.25">
      <c r="B239" s="23"/>
      <c r="C239" s="23"/>
      <c r="I239" s="26"/>
      <c r="J239" s="26"/>
    </row>
    <row r="240" spans="2:10" x14ac:dyDescent="0.25">
      <c r="B240" s="23"/>
      <c r="C240" s="23"/>
      <c r="I240" s="26"/>
      <c r="J240" s="26"/>
    </row>
    <row r="241" spans="2:10" x14ac:dyDescent="0.25">
      <c r="B241" s="24"/>
      <c r="C241" s="24"/>
      <c r="D241" s="130" t="s">
        <v>158</v>
      </c>
      <c r="E241" s="122"/>
      <c r="F241" s="122"/>
      <c r="G241" s="122"/>
      <c r="H241" s="123"/>
      <c r="I241" s="27">
        <f>SUM(I234:I240)</f>
        <v>160613.33333333334</v>
      </c>
      <c r="J241" s="27">
        <f>SUM(J234:J240)</f>
        <v>160613.33333333334</v>
      </c>
    </row>
    <row r="243" spans="2:10" x14ac:dyDescent="0.25">
      <c r="B243" t="s">
        <v>643</v>
      </c>
    </row>
    <row r="245" spans="2:10" x14ac:dyDescent="0.25">
      <c r="B245" t="s">
        <v>644</v>
      </c>
    </row>
    <row r="247" spans="2:10" x14ac:dyDescent="0.25">
      <c r="B247" s="25" t="s">
        <v>157</v>
      </c>
      <c r="C247" s="25" t="s">
        <v>155</v>
      </c>
      <c r="D247" s="128" t="s">
        <v>156</v>
      </c>
      <c r="E247" s="128"/>
      <c r="F247" s="128"/>
      <c r="G247" s="128"/>
      <c r="H247" s="129"/>
      <c r="I247" s="25" t="s">
        <v>14</v>
      </c>
      <c r="J247" s="25" t="s">
        <v>15</v>
      </c>
    </row>
    <row r="248" spans="2:10" x14ac:dyDescent="0.25">
      <c r="B248" s="23"/>
      <c r="C248" s="23"/>
      <c r="I248" s="26"/>
      <c r="J248" s="26"/>
    </row>
    <row r="249" spans="2:10" x14ac:dyDescent="0.25">
      <c r="B249" s="33">
        <v>1</v>
      </c>
      <c r="C249" s="34">
        <v>44607</v>
      </c>
      <c r="D249" t="s">
        <v>645</v>
      </c>
      <c r="I249" s="26">
        <f>+J237</f>
        <v>40153.333333333343</v>
      </c>
      <c r="J249" s="26"/>
    </row>
    <row r="250" spans="2:10" x14ac:dyDescent="0.25">
      <c r="B250" s="23"/>
      <c r="C250" s="23"/>
      <c r="D250" t="s">
        <v>216</v>
      </c>
      <c r="I250" s="26"/>
      <c r="J250" s="26">
        <f>+I249</f>
        <v>40153.333333333343</v>
      </c>
    </row>
    <row r="251" spans="2:10" x14ac:dyDescent="0.25">
      <c r="B251" s="23"/>
      <c r="C251" s="23"/>
      <c r="D251" t="s">
        <v>646</v>
      </c>
      <c r="I251" s="26"/>
      <c r="J251" s="26"/>
    </row>
    <row r="252" spans="2:10" x14ac:dyDescent="0.25">
      <c r="B252" s="23"/>
      <c r="C252" s="23"/>
      <c r="D252" t="s">
        <v>647</v>
      </c>
      <c r="I252" s="26"/>
      <c r="J252" s="26"/>
    </row>
    <row r="253" spans="2:10" x14ac:dyDescent="0.25">
      <c r="B253" s="23"/>
      <c r="C253" s="23"/>
      <c r="I253" s="26"/>
      <c r="J253" s="26"/>
    </row>
    <row r="254" spans="2:10" x14ac:dyDescent="0.25">
      <c r="B254" s="24"/>
      <c r="C254" s="24"/>
      <c r="D254" s="130" t="s">
        <v>158</v>
      </c>
      <c r="E254" s="122"/>
      <c r="F254" s="122"/>
      <c r="G254" s="122"/>
      <c r="H254" s="123"/>
      <c r="I254" s="27">
        <f>SUM(I248:I253)</f>
        <v>40153.333333333343</v>
      </c>
      <c r="J254" s="27">
        <f>SUM(J248:J253)</f>
        <v>40153.333333333343</v>
      </c>
    </row>
    <row r="258" spans="2:10" x14ac:dyDescent="0.25">
      <c r="D258" s="124" t="s">
        <v>682</v>
      </c>
      <c r="E258" s="125"/>
      <c r="F258" s="125"/>
      <c r="G258" s="125"/>
      <c r="H258" s="125"/>
    </row>
    <row r="259" spans="2:10" x14ac:dyDescent="0.25">
      <c r="D259" s="125"/>
      <c r="E259" s="125"/>
      <c r="F259" s="125"/>
      <c r="G259" s="125"/>
      <c r="H259" s="125"/>
    </row>
    <row r="260" spans="2:10" x14ac:dyDescent="0.25">
      <c r="D260" s="125"/>
      <c r="E260" s="125"/>
      <c r="F260" s="125"/>
      <c r="G260" s="125"/>
      <c r="H260" s="125"/>
    </row>
    <row r="261" spans="2:10" x14ac:dyDescent="0.25">
      <c r="D261" s="125"/>
      <c r="E261" s="125"/>
      <c r="F261" s="125"/>
      <c r="G261" s="125"/>
      <c r="H261" s="125"/>
    </row>
    <row r="262" spans="2:10" x14ac:dyDescent="0.25">
      <c r="D262" s="105" t="s">
        <v>672</v>
      </c>
      <c r="E262" s="105"/>
      <c r="F262" s="105"/>
      <c r="G262" s="105"/>
      <c r="H262" s="105"/>
    </row>
    <row r="263" spans="2:10" x14ac:dyDescent="0.25">
      <c r="B263" s="126" t="s">
        <v>674</v>
      </c>
      <c r="C263" s="105"/>
      <c r="D263" s="105"/>
      <c r="E263" s="105"/>
      <c r="F263" s="105"/>
      <c r="G263" s="105"/>
      <c r="H263" s="105"/>
      <c r="I263" s="105"/>
      <c r="J263" s="105"/>
    </row>
  </sheetData>
  <mergeCells count="106">
    <mergeCell ref="D262:H262"/>
    <mergeCell ref="B263:J263"/>
    <mergeCell ref="L188:O188"/>
    <mergeCell ref="J189:Q190"/>
    <mergeCell ref="D258:H261"/>
    <mergeCell ref="M217:P217"/>
    <mergeCell ref="D233:H233"/>
    <mergeCell ref="D241:H241"/>
    <mergeCell ref="D247:H247"/>
    <mergeCell ref="D254:H254"/>
    <mergeCell ref="D128:L128"/>
    <mergeCell ref="T189:U189"/>
    <mergeCell ref="O132:Q132"/>
    <mergeCell ref="O133:Q133"/>
    <mergeCell ref="O134:Q134"/>
    <mergeCell ref="O135:Q135"/>
    <mergeCell ref="O136:Q136"/>
    <mergeCell ref="S132:U132"/>
    <mergeCell ref="S133:U133"/>
    <mergeCell ref="S134:U134"/>
    <mergeCell ref="S135:U135"/>
    <mergeCell ref="S136:U136"/>
    <mergeCell ref="P181:T181"/>
    <mergeCell ref="P170:R170"/>
    <mergeCell ref="S170:U170"/>
    <mergeCell ref="S186:V186"/>
    <mergeCell ref="S187:V187"/>
    <mergeCell ref="P182:T182"/>
    <mergeCell ref="P183:T183"/>
    <mergeCell ref="O179:R179"/>
    <mergeCell ref="L183:O187"/>
    <mergeCell ref="N151:O151"/>
    <mergeCell ref="N152:O152"/>
    <mergeCell ref="N153:O153"/>
    <mergeCell ref="D170:H170"/>
    <mergeCell ref="L170:L171"/>
    <mergeCell ref="M170:N171"/>
    <mergeCell ref="D140:H140"/>
    <mergeCell ref="N150:O150"/>
    <mergeCell ref="C134:E134"/>
    <mergeCell ref="G134:I134"/>
    <mergeCell ref="K134:M134"/>
    <mergeCell ref="C135:E135"/>
    <mergeCell ref="G135:I135"/>
    <mergeCell ref="K135:M135"/>
    <mergeCell ref="C132:E132"/>
    <mergeCell ref="G132:I132"/>
    <mergeCell ref="K132:M132"/>
    <mergeCell ref="C133:E133"/>
    <mergeCell ref="G133:I133"/>
    <mergeCell ref="K133:M133"/>
    <mergeCell ref="A1:B1"/>
    <mergeCell ref="C1:Q1"/>
    <mergeCell ref="D65:H65"/>
    <mergeCell ref="D95:H95"/>
    <mergeCell ref="G35:H35"/>
    <mergeCell ref="D36:E36"/>
    <mergeCell ref="G36:H36"/>
    <mergeCell ref="D37:E37"/>
    <mergeCell ref="D41:E41"/>
    <mergeCell ref="G41:H41"/>
    <mergeCell ref="D29:E29"/>
    <mergeCell ref="D31:E31"/>
    <mergeCell ref="D33:E33"/>
    <mergeCell ref="G31:H31"/>
    <mergeCell ref="G33:H33"/>
    <mergeCell ref="G29:H29"/>
    <mergeCell ref="D32:E32"/>
    <mergeCell ref="G32:H32"/>
    <mergeCell ref="D35:E35"/>
    <mergeCell ref="G37:H37"/>
    <mergeCell ref="D39:E39"/>
    <mergeCell ref="G39:H39"/>
    <mergeCell ref="D40:E40"/>
    <mergeCell ref="G40:H40"/>
    <mergeCell ref="K57:M57"/>
    <mergeCell ref="K58:M58"/>
    <mergeCell ref="K59:M59"/>
    <mergeCell ref="C57:E57"/>
    <mergeCell ref="C58:E58"/>
    <mergeCell ref="C59:E59"/>
    <mergeCell ref="G57:I57"/>
    <mergeCell ref="G58:I58"/>
    <mergeCell ref="G59:I59"/>
    <mergeCell ref="S103:V103"/>
    <mergeCell ref="S104:V104"/>
    <mergeCell ref="T106:U106"/>
    <mergeCell ref="N104:P104"/>
    <mergeCell ref="M103:Q103"/>
    <mergeCell ref="C60:E60"/>
    <mergeCell ref="G60:I60"/>
    <mergeCell ref="K60:M60"/>
    <mergeCell ref="C61:E61"/>
    <mergeCell ref="G61:I61"/>
    <mergeCell ref="K61:M61"/>
    <mergeCell ref="P95:R95"/>
    <mergeCell ref="S95:U95"/>
    <mergeCell ref="L95:L96"/>
    <mergeCell ref="M95:N96"/>
    <mergeCell ref="N75:O75"/>
    <mergeCell ref="N76:O76"/>
    <mergeCell ref="N77:O77"/>
    <mergeCell ref="N78:O78"/>
    <mergeCell ref="T77:V77"/>
    <mergeCell ref="T78:V78"/>
    <mergeCell ref="T76:V76"/>
  </mergeCells>
  <hyperlinks>
    <hyperlink ref="J189" r:id="rId1"/>
    <hyperlink ref="B263" r:id="rId2"/>
  </hyperlink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6"/>
  <sheetViews>
    <sheetView showGridLines="0" zoomScaleNormal="100" workbookViewId="0">
      <selection sqref="A1:B1"/>
    </sheetView>
  </sheetViews>
  <sheetFormatPr baseColWidth="10" defaultColWidth="11.5703125" defaultRowHeight="15" x14ac:dyDescent="0.25"/>
  <cols>
    <col min="1" max="1" width="3.42578125" style="40" customWidth="1"/>
    <col min="2" max="2" width="6.5703125" style="40" customWidth="1"/>
    <col min="3" max="3" width="21.28515625" style="40" customWidth="1"/>
    <col min="4" max="4" width="11.5703125" style="40"/>
    <col min="5" max="5" width="12.85546875" style="40" customWidth="1"/>
    <col min="6" max="16384" width="11.5703125" style="40"/>
  </cols>
  <sheetData>
    <row r="1" spans="1:17" customFormat="1" ht="70.150000000000006" customHeight="1" x14ac:dyDescent="0.25">
      <c r="A1" s="105"/>
      <c r="B1" s="105"/>
      <c r="C1" s="106" t="s">
        <v>0</v>
      </c>
      <c r="D1" s="105"/>
      <c r="E1" s="105"/>
      <c r="F1" s="105"/>
      <c r="G1" s="105"/>
      <c r="H1" s="105"/>
      <c r="I1" s="105"/>
      <c r="J1" s="105"/>
      <c r="K1" s="105"/>
      <c r="L1" s="105"/>
      <c r="M1" s="105"/>
      <c r="N1" s="105"/>
      <c r="O1" s="105"/>
      <c r="P1" s="105"/>
      <c r="Q1" s="105"/>
    </row>
    <row r="3" spans="1:17" ht="18.75" x14ac:dyDescent="0.3">
      <c r="B3" s="4" t="s">
        <v>735</v>
      </c>
    </row>
    <row r="5" spans="1:17" x14ac:dyDescent="0.25">
      <c r="B5" s="40" t="s">
        <v>736</v>
      </c>
    </row>
    <row r="7" spans="1:17" x14ac:dyDescent="0.25">
      <c r="B7" s="40" t="s">
        <v>688</v>
      </c>
    </row>
    <row r="9" spans="1:17" x14ac:dyDescent="0.25">
      <c r="B9" s="40" t="s">
        <v>689</v>
      </c>
    </row>
    <row r="10" spans="1:17" x14ac:dyDescent="0.25">
      <c r="B10" s="40" t="s">
        <v>737</v>
      </c>
    </row>
    <row r="12" spans="1:17" x14ac:dyDescent="0.25">
      <c r="B12" s="40" t="s">
        <v>738</v>
      </c>
    </row>
    <row r="14" spans="1:17" x14ac:dyDescent="0.25">
      <c r="B14" s="40" t="s">
        <v>739</v>
      </c>
    </row>
    <row r="15" spans="1:17" x14ac:dyDescent="0.25">
      <c r="B15" s="40" t="s">
        <v>740</v>
      </c>
    </row>
    <row r="17" spans="3:13" x14ac:dyDescent="0.25">
      <c r="I17" s="163" t="s">
        <v>741</v>
      </c>
      <c r="J17" s="163"/>
    </row>
    <row r="18" spans="3:13" x14ac:dyDescent="0.25">
      <c r="C18" s="150"/>
      <c r="D18" s="64"/>
      <c r="E18" s="64"/>
      <c r="F18" s="64"/>
      <c r="G18" s="64"/>
      <c r="H18" s="64"/>
      <c r="I18" s="150"/>
      <c r="J18" s="64"/>
    </row>
    <row r="19" spans="3:13" x14ac:dyDescent="0.25">
      <c r="C19" s="151"/>
      <c r="I19" s="151"/>
    </row>
    <row r="20" spans="3:13" x14ac:dyDescent="0.25">
      <c r="C20" s="152" t="s">
        <v>690</v>
      </c>
      <c r="D20" s="152"/>
      <c r="E20" s="152"/>
      <c r="H20" s="152" t="s">
        <v>691</v>
      </c>
      <c r="I20" s="152"/>
      <c r="J20" s="152"/>
      <c r="K20" s="152"/>
    </row>
    <row r="30" spans="3:13" x14ac:dyDescent="0.25">
      <c r="H30" s="153" t="s">
        <v>745</v>
      </c>
      <c r="I30" s="153"/>
      <c r="J30" s="153"/>
      <c r="K30" s="153"/>
      <c r="L30" s="153"/>
      <c r="M30" s="153"/>
    </row>
    <row r="31" spans="3:13" x14ac:dyDescent="0.25">
      <c r="H31" s="153"/>
      <c r="I31" s="153"/>
      <c r="J31" s="153"/>
      <c r="K31" s="153"/>
      <c r="L31" s="153"/>
      <c r="M31" s="153"/>
    </row>
    <row r="32" spans="3:13" x14ac:dyDescent="0.25">
      <c r="H32" t="s">
        <v>746</v>
      </c>
    </row>
    <row r="33" spans="2:8" x14ac:dyDescent="0.25">
      <c r="H33" t="s">
        <v>747</v>
      </c>
    </row>
    <row r="34" spans="2:8" x14ac:dyDescent="0.25">
      <c r="H34" t="s">
        <v>748</v>
      </c>
    </row>
    <row r="35" spans="2:8" x14ac:dyDescent="0.25">
      <c r="H35" t="s">
        <v>749</v>
      </c>
    </row>
    <row r="36" spans="2:8" x14ac:dyDescent="0.25">
      <c r="H36" t="s">
        <v>750</v>
      </c>
    </row>
    <row r="37" spans="2:8" x14ac:dyDescent="0.25">
      <c r="H37" t="s">
        <v>751</v>
      </c>
    </row>
    <row r="38" spans="2:8" x14ac:dyDescent="0.25">
      <c r="H38" t="s">
        <v>752</v>
      </c>
    </row>
    <row r="41" spans="2:8" x14ac:dyDescent="0.25">
      <c r="B41" s="42" t="s">
        <v>692</v>
      </c>
    </row>
    <row r="43" spans="2:8" ht="18.75" x14ac:dyDescent="0.3">
      <c r="B43" s="149" t="s">
        <v>693</v>
      </c>
    </row>
    <row r="44" spans="2:8" x14ac:dyDescent="0.25">
      <c r="B44" s="40" t="s">
        <v>694</v>
      </c>
    </row>
    <row r="46" spans="2:8" x14ac:dyDescent="0.25">
      <c r="B46" s="40" t="s">
        <v>695</v>
      </c>
    </row>
    <row r="47" spans="2:8" x14ac:dyDescent="0.25">
      <c r="B47" s="40" t="s">
        <v>696</v>
      </c>
    </row>
    <row r="48" spans="2:8" x14ac:dyDescent="0.25">
      <c r="B48" s="40" t="s">
        <v>697</v>
      </c>
    </row>
    <row r="50" spans="2:16" x14ac:dyDescent="0.25">
      <c r="B50" s="40" t="s">
        <v>698</v>
      </c>
    </row>
    <row r="52" spans="2:16" x14ac:dyDescent="0.25">
      <c r="B52" s="42" t="s">
        <v>699</v>
      </c>
    </row>
    <row r="54" spans="2:16" x14ac:dyDescent="0.25">
      <c r="B54" s="40" t="s">
        <v>529</v>
      </c>
      <c r="D54" s="40" t="s">
        <v>700</v>
      </c>
      <c r="E54" s="40" t="s">
        <v>701</v>
      </c>
      <c r="F54" s="40" t="s">
        <v>533</v>
      </c>
      <c r="J54" s="40" t="s">
        <v>702</v>
      </c>
    </row>
    <row r="55" spans="2:16" x14ac:dyDescent="0.25">
      <c r="B55" s="40" t="s">
        <v>703</v>
      </c>
      <c r="D55" s="40">
        <v>20</v>
      </c>
      <c r="E55" s="40">
        <v>55000</v>
      </c>
      <c r="F55" s="40">
        <f>+D55*E55</f>
        <v>1100000</v>
      </c>
    </row>
    <row r="56" spans="2:16" x14ac:dyDescent="0.25">
      <c r="B56" s="40" t="s">
        <v>704</v>
      </c>
      <c r="D56" s="40">
        <v>15</v>
      </c>
      <c r="E56" s="40">
        <v>85000</v>
      </c>
      <c r="F56" s="40">
        <f t="shared" ref="F56:F57" si="0">+D56*E56</f>
        <v>1275000</v>
      </c>
      <c r="I56" s="40">
        <v>1</v>
      </c>
      <c r="J56" s="40" t="s">
        <v>659</v>
      </c>
    </row>
    <row r="57" spans="2:16" x14ac:dyDescent="0.25">
      <c r="B57" s="40" t="s">
        <v>705</v>
      </c>
      <c r="D57" s="40">
        <v>35</v>
      </c>
      <c r="E57" s="40">
        <v>90000</v>
      </c>
      <c r="F57" s="64">
        <f t="shared" si="0"/>
        <v>3150000</v>
      </c>
      <c r="I57" s="40">
        <v>2</v>
      </c>
      <c r="J57" s="154" t="s">
        <v>706</v>
      </c>
    </row>
    <row r="58" spans="2:16" x14ac:dyDescent="0.25">
      <c r="F58" s="40">
        <f>SUM(F55:F57)</f>
        <v>5525000</v>
      </c>
      <c r="G58" s="40" t="s">
        <v>707</v>
      </c>
      <c r="I58" s="40">
        <v>3</v>
      </c>
      <c r="J58" s="155" t="s">
        <v>708</v>
      </c>
      <c r="M58" s="42" t="s">
        <v>709</v>
      </c>
    </row>
    <row r="59" spans="2:16" x14ac:dyDescent="0.25">
      <c r="F59" s="40">
        <f>+F58*0.19</f>
        <v>1049750</v>
      </c>
      <c r="G59" s="40" t="s">
        <v>710</v>
      </c>
      <c r="I59" s="40">
        <v>4</v>
      </c>
      <c r="J59" s="156" t="s">
        <v>711</v>
      </c>
      <c r="M59" s="40" t="s">
        <v>712</v>
      </c>
      <c r="P59" s="40">
        <f>+F55</f>
        <v>1100000</v>
      </c>
    </row>
    <row r="60" spans="2:16" x14ac:dyDescent="0.25">
      <c r="F60" s="40">
        <f>+F58+F59</f>
        <v>6574750</v>
      </c>
      <c r="G60" s="40" t="s">
        <v>713</v>
      </c>
      <c r="I60" s="40">
        <v>5</v>
      </c>
      <c r="J60" s="157" t="s">
        <v>714</v>
      </c>
      <c r="M60" s="40" t="s">
        <v>715</v>
      </c>
      <c r="P60" s="40">
        <f>+F56</f>
        <v>1275000</v>
      </c>
    </row>
    <row r="61" spans="2:16" x14ac:dyDescent="0.25">
      <c r="M61" s="40" t="s">
        <v>716</v>
      </c>
      <c r="P61" s="64">
        <f>+F57</f>
        <v>3150000</v>
      </c>
    </row>
    <row r="62" spans="2:16" x14ac:dyDescent="0.25">
      <c r="B62" s="166"/>
      <c r="C62" s="55"/>
      <c r="D62" s="55"/>
      <c r="E62" s="167" t="s">
        <v>14</v>
      </c>
      <c r="F62" s="168" t="s">
        <v>15</v>
      </c>
      <c r="M62" s="42"/>
      <c r="P62" s="40">
        <f>SUM(P59:P61)</f>
        <v>5525000</v>
      </c>
    </row>
    <row r="63" spans="2:16" x14ac:dyDescent="0.25">
      <c r="B63" s="164" t="s">
        <v>714</v>
      </c>
      <c r="C63" s="87"/>
      <c r="D63" s="87"/>
      <c r="E63" s="87">
        <f>+F58</f>
        <v>5525000</v>
      </c>
      <c r="F63" s="151"/>
    </row>
    <row r="64" spans="2:16" x14ac:dyDescent="0.25">
      <c r="B64" s="164" t="s">
        <v>717</v>
      </c>
      <c r="C64" s="87"/>
      <c r="D64" s="87"/>
      <c r="E64" s="87">
        <f>+F59</f>
        <v>1049750</v>
      </c>
      <c r="F64" s="151"/>
    </row>
    <row r="65" spans="2:6" x14ac:dyDescent="0.25">
      <c r="B65" s="164" t="s">
        <v>718</v>
      </c>
      <c r="C65" s="87"/>
      <c r="D65" s="87"/>
      <c r="E65" s="87"/>
      <c r="F65" s="151">
        <f>+F60</f>
        <v>6574750</v>
      </c>
    </row>
    <row r="66" spans="2:6" x14ac:dyDescent="0.25">
      <c r="B66" s="164" t="s">
        <v>742</v>
      </c>
      <c r="C66" s="87"/>
      <c r="D66" s="87"/>
      <c r="E66" s="87"/>
      <c r="F66" s="151"/>
    </row>
    <row r="67" spans="2:6" x14ac:dyDescent="0.25">
      <c r="B67" s="165" t="s">
        <v>719</v>
      </c>
      <c r="C67" s="64"/>
      <c r="D67" s="64"/>
      <c r="E67" s="64"/>
      <c r="F67" s="150"/>
    </row>
    <row r="70" spans="2:6" ht="18.75" x14ac:dyDescent="0.3">
      <c r="B70" s="149" t="s">
        <v>720</v>
      </c>
    </row>
    <row r="71" spans="2:6" x14ac:dyDescent="0.25">
      <c r="B71" s="40" t="s">
        <v>694</v>
      </c>
    </row>
    <row r="73" spans="2:6" x14ac:dyDescent="0.25">
      <c r="B73" s="40" t="s">
        <v>695</v>
      </c>
    </row>
    <row r="74" spans="2:6" x14ac:dyDescent="0.25">
      <c r="B74" s="40" t="s">
        <v>696</v>
      </c>
    </row>
    <row r="75" spans="2:6" x14ac:dyDescent="0.25">
      <c r="B75" s="40" t="s">
        <v>697</v>
      </c>
    </row>
    <row r="77" spans="2:6" x14ac:dyDescent="0.25">
      <c r="B77" s="40" t="s">
        <v>721</v>
      </c>
    </row>
    <row r="79" spans="2:6" x14ac:dyDescent="0.25">
      <c r="B79" s="42" t="s">
        <v>699</v>
      </c>
    </row>
    <row r="81" spans="2:9" x14ac:dyDescent="0.25">
      <c r="B81" s="40" t="s">
        <v>529</v>
      </c>
      <c r="D81" s="40" t="s">
        <v>700</v>
      </c>
      <c r="E81" s="40" t="s">
        <v>701</v>
      </c>
      <c r="F81" s="158" t="s">
        <v>722</v>
      </c>
      <c r="G81" s="40" t="s">
        <v>723</v>
      </c>
      <c r="H81" s="40" t="s">
        <v>533</v>
      </c>
    </row>
    <row r="82" spans="2:9" x14ac:dyDescent="0.25">
      <c r="B82" s="40" t="s">
        <v>703</v>
      </c>
      <c r="D82" s="40">
        <v>20</v>
      </c>
      <c r="E82" s="40">
        <v>55000</v>
      </c>
      <c r="F82" s="159">
        <f>+E82*0.1</f>
        <v>5500</v>
      </c>
      <c r="G82" s="40">
        <f>+E82-F82</f>
        <v>49500</v>
      </c>
      <c r="H82" s="40">
        <f>+D82*G82</f>
        <v>990000</v>
      </c>
    </row>
    <row r="83" spans="2:9" x14ac:dyDescent="0.25">
      <c r="B83" s="40" t="s">
        <v>704</v>
      </c>
      <c r="D83" s="40">
        <v>15</v>
      </c>
      <c r="E83" s="40">
        <v>85000</v>
      </c>
      <c r="F83" s="159">
        <f t="shared" ref="F83:F84" si="1">+E83*0.1</f>
        <v>8500</v>
      </c>
      <c r="G83" s="40">
        <f t="shared" ref="G83:G84" si="2">+E83-F83</f>
        <v>76500</v>
      </c>
      <c r="H83" s="40">
        <f t="shared" ref="H83:H84" si="3">+D83*G83</f>
        <v>1147500</v>
      </c>
    </row>
    <row r="84" spans="2:9" x14ac:dyDescent="0.25">
      <c r="B84" s="40" t="s">
        <v>705</v>
      </c>
      <c r="D84" s="40">
        <v>35</v>
      </c>
      <c r="E84" s="40">
        <v>90000</v>
      </c>
      <c r="F84" s="159">
        <f t="shared" si="1"/>
        <v>9000</v>
      </c>
      <c r="G84" s="40">
        <f t="shared" si="2"/>
        <v>81000</v>
      </c>
      <c r="H84" s="64">
        <f t="shared" si="3"/>
        <v>2835000</v>
      </c>
    </row>
    <row r="85" spans="2:9" x14ac:dyDescent="0.25">
      <c r="H85" s="40">
        <f>SUM(H82:H84)</f>
        <v>4972500</v>
      </c>
      <c r="I85" s="40" t="s">
        <v>707</v>
      </c>
    </row>
    <row r="86" spans="2:9" x14ac:dyDescent="0.25">
      <c r="H86" s="40">
        <f>+H85*0.19</f>
        <v>944775</v>
      </c>
      <c r="I86" s="40" t="s">
        <v>710</v>
      </c>
    </row>
    <row r="87" spans="2:9" x14ac:dyDescent="0.25">
      <c r="H87" s="40">
        <f>+H85+H86</f>
        <v>5917275</v>
      </c>
      <c r="I87" s="40" t="s">
        <v>713</v>
      </c>
    </row>
    <row r="88" spans="2:9" x14ac:dyDescent="0.25">
      <c r="B88" s="166"/>
      <c r="C88" s="55"/>
      <c r="D88" s="55"/>
      <c r="E88" s="167" t="s">
        <v>14</v>
      </c>
      <c r="F88" s="168" t="s">
        <v>15</v>
      </c>
    </row>
    <row r="89" spans="2:9" x14ac:dyDescent="0.25">
      <c r="B89" s="164" t="s">
        <v>714</v>
      </c>
      <c r="C89" s="87"/>
      <c r="D89" s="87"/>
      <c r="E89" s="87">
        <f>+H85</f>
        <v>4972500</v>
      </c>
      <c r="F89" s="151"/>
    </row>
    <row r="90" spans="2:9" x14ac:dyDescent="0.25">
      <c r="B90" s="164" t="s">
        <v>717</v>
      </c>
      <c r="C90" s="87"/>
      <c r="D90" s="87"/>
      <c r="E90" s="87">
        <f>+H86</f>
        <v>944775</v>
      </c>
      <c r="F90" s="151"/>
    </row>
    <row r="91" spans="2:9" x14ac:dyDescent="0.25">
      <c r="B91" s="164" t="s">
        <v>718</v>
      </c>
      <c r="C91" s="87"/>
      <c r="D91" s="87"/>
      <c r="E91" s="87"/>
      <c r="F91" s="151">
        <f>+H87</f>
        <v>5917275</v>
      </c>
    </row>
    <row r="92" spans="2:9" x14ac:dyDescent="0.25">
      <c r="B92" s="164" t="s">
        <v>742</v>
      </c>
      <c r="C92" s="87"/>
      <c r="D92" s="87"/>
      <c r="E92" s="87"/>
      <c r="F92" s="151"/>
    </row>
    <row r="93" spans="2:9" x14ac:dyDescent="0.25">
      <c r="B93" s="165" t="s">
        <v>719</v>
      </c>
      <c r="C93" s="64"/>
      <c r="D93" s="64"/>
      <c r="E93" s="64"/>
      <c r="F93" s="150"/>
    </row>
    <row r="95" spans="2:9" x14ac:dyDescent="0.25">
      <c r="B95" s="166"/>
      <c r="C95" s="55"/>
      <c r="D95" s="55"/>
      <c r="E95" s="167" t="s">
        <v>14</v>
      </c>
      <c r="F95" s="168" t="s">
        <v>15</v>
      </c>
    </row>
    <row r="96" spans="2:9" x14ac:dyDescent="0.25">
      <c r="B96" s="164" t="s">
        <v>724</v>
      </c>
      <c r="C96" s="87"/>
      <c r="D96" s="87"/>
      <c r="E96" s="87">
        <f>+F91</f>
        <v>5917275</v>
      </c>
      <c r="F96" s="151"/>
    </row>
    <row r="97" spans="2:6" x14ac:dyDescent="0.25">
      <c r="B97" s="164" t="s">
        <v>216</v>
      </c>
      <c r="C97" s="87"/>
      <c r="D97" s="87"/>
      <c r="E97" s="87"/>
      <c r="F97" s="151">
        <f>+E96</f>
        <v>5917275</v>
      </c>
    </row>
    <row r="98" spans="2:6" x14ac:dyDescent="0.25">
      <c r="B98" s="164" t="s">
        <v>743</v>
      </c>
      <c r="C98" s="87"/>
      <c r="D98" s="87"/>
      <c r="E98" s="87"/>
      <c r="F98" s="151"/>
    </row>
    <row r="99" spans="2:6" x14ac:dyDescent="0.25">
      <c r="B99" s="164" t="s">
        <v>725</v>
      </c>
      <c r="C99" s="87"/>
      <c r="D99" s="87"/>
      <c r="E99" s="87"/>
      <c r="F99" s="151"/>
    </row>
    <row r="100" spans="2:6" x14ac:dyDescent="0.25">
      <c r="B100" s="165"/>
      <c r="C100" s="64"/>
      <c r="D100" s="64"/>
      <c r="E100" s="64"/>
      <c r="F100" s="150"/>
    </row>
    <row r="102" spans="2:6" ht="18.75" x14ac:dyDescent="0.3">
      <c r="B102" s="149" t="s">
        <v>726</v>
      </c>
    </row>
    <row r="103" spans="2:6" x14ac:dyDescent="0.25">
      <c r="B103" s="40" t="s">
        <v>694</v>
      </c>
    </row>
    <row r="105" spans="2:6" x14ac:dyDescent="0.25">
      <c r="B105" s="40" t="s">
        <v>695</v>
      </c>
    </row>
    <row r="106" spans="2:6" x14ac:dyDescent="0.25">
      <c r="B106" s="40" t="s">
        <v>696</v>
      </c>
    </row>
    <row r="107" spans="2:6" x14ac:dyDescent="0.25">
      <c r="B107" s="40" t="s">
        <v>697</v>
      </c>
    </row>
    <row r="109" spans="2:6" x14ac:dyDescent="0.25">
      <c r="B109" s="40" t="s">
        <v>727</v>
      </c>
    </row>
    <row r="110" spans="2:6" x14ac:dyDescent="0.25">
      <c r="B110" s="40" t="s">
        <v>728</v>
      </c>
    </row>
    <row r="112" spans="2:6" x14ac:dyDescent="0.25">
      <c r="B112" s="40" t="s">
        <v>698</v>
      </c>
    </row>
    <row r="113" spans="2:20" x14ac:dyDescent="0.25">
      <c r="H113" s="40" t="s">
        <v>753</v>
      </c>
    </row>
    <row r="114" spans="2:20" x14ac:dyDescent="0.25">
      <c r="B114" s="42" t="s">
        <v>699</v>
      </c>
      <c r="H114" s="40" t="s">
        <v>754</v>
      </c>
    </row>
    <row r="116" spans="2:20" x14ac:dyDescent="0.25">
      <c r="B116" s="40" t="s">
        <v>529</v>
      </c>
      <c r="D116" s="40" t="s">
        <v>700</v>
      </c>
      <c r="E116" s="40" t="s">
        <v>701</v>
      </c>
      <c r="F116" s="160" t="s">
        <v>533</v>
      </c>
      <c r="H116" s="158" t="s">
        <v>729</v>
      </c>
      <c r="J116" s="40" t="s">
        <v>730</v>
      </c>
      <c r="K116" s="40" t="s">
        <v>731</v>
      </c>
    </row>
    <row r="117" spans="2:20" x14ac:dyDescent="0.25">
      <c r="B117" s="40" t="s">
        <v>703</v>
      </c>
      <c r="D117" s="40">
        <v>20</v>
      </c>
      <c r="E117" s="40">
        <v>55000</v>
      </c>
      <c r="F117" s="40">
        <f>+D117*E117</f>
        <v>1100000</v>
      </c>
      <c r="H117" s="159">
        <f>+$H$120*(F117/$F$120)</f>
        <v>23891.402714932126</v>
      </c>
      <c r="J117" s="40">
        <f>+F117+H117</f>
        <v>1123891.4027149321</v>
      </c>
      <c r="K117" s="40">
        <f>+J117/D117</f>
        <v>56194.570135746602</v>
      </c>
    </row>
    <row r="118" spans="2:20" x14ac:dyDescent="0.25">
      <c r="B118" s="40" t="s">
        <v>704</v>
      </c>
      <c r="D118" s="40">
        <v>15</v>
      </c>
      <c r="E118" s="40">
        <v>85000</v>
      </c>
      <c r="F118" s="40">
        <f t="shared" ref="F118:F119" si="4">+D118*E118</f>
        <v>1275000</v>
      </c>
      <c r="H118" s="159">
        <f t="shared" ref="H118:H119" si="5">+$H$120*(F118/$F$120)</f>
        <v>27692.307692307695</v>
      </c>
      <c r="J118" s="40">
        <f t="shared" ref="J118:J119" si="6">+F118+H118</f>
        <v>1302692.3076923077</v>
      </c>
      <c r="K118" s="40">
        <f t="shared" ref="K118:K119" si="7">+J118/D118</f>
        <v>86846.153846153844</v>
      </c>
    </row>
    <row r="119" spans="2:20" x14ac:dyDescent="0.25">
      <c r="B119" s="40" t="s">
        <v>705</v>
      </c>
      <c r="D119" s="40">
        <v>35</v>
      </c>
      <c r="E119" s="40">
        <v>90000</v>
      </c>
      <c r="F119" s="64">
        <f t="shared" si="4"/>
        <v>3150000</v>
      </c>
      <c r="H119" s="86">
        <f t="shared" si="5"/>
        <v>68416.289592760178</v>
      </c>
      <c r="J119" s="64">
        <f t="shared" si="6"/>
        <v>3218416.2895927601</v>
      </c>
      <c r="K119" s="40">
        <f t="shared" si="7"/>
        <v>91954.751131221725</v>
      </c>
    </row>
    <row r="120" spans="2:20" x14ac:dyDescent="0.25">
      <c r="F120" s="40">
        <f>SUM(F117:F119)</f>
        <v>5525000</v>
      </c>
      <c r="G120" s="40" t="s">
        <v>707</v>
      </c>
      <c r="H120" s="40">
        <v>120000</v>
      </c>
      <c r="I120" s="40" t="s">
        <v>707</v>
      </c>
      <c r="J120" s="40">
        <f>SUM(J117:J119)</f>
        <v>5645000</v>
      </c>
    </row>
    <row r="121" spans="2:20" x14ac:dyDescent="0.25">
      <c r="F121" s="40">
        <f>+F120*0.19</f>
        <v>1049750</v>
      </c>
      <c r="G121" s="40" t="s">
        <v>710</v>
      </c>
      <c r="H121" s="40">
        <f>+H120*0.19</f>
        <v>22800</v>
      </c>
      <c r="I121" s="40" t="s">
        <v>710</v>
      </c>
    </row>
    <row r="122" spans="2:20" x14ac:dyDescent="0.25">
      <c r="F122" s="40">
        <f>+F120+F121</f>
        <v>6574750</v>
      </c>
      <c r="G122" s="40" t="s">
        <v>713</v>
      </c>
      <c r="H122" s="40">
        <f>+H120+H121</f>
        <v>142800</v>
      </c>
      <c r="I122" s="40" t="s">
        <v>713</v>
      </c>
    </row>
    <row r="124" spans="2:20" x14ac:dyDescent="0.25">
      <c r="B124" s="166"/>
      <c r="C124" s="55"/>
      <c r="D124" s="55"/>
      <c r="E124" s="167" t="s">
        <v>14</v>
      </c>
      <c r="F124" s="168" t="s">
        <v>15</v>
      </c>
      <c r="L124" s="40">
        <v>1</v>
      </c>
      <c r="M124" s="40" t="s">
        <v>659</v>
      </c>
    </row>
    <row r="125" spans="2:20" x14ac:dyDescent="0.25">
      <c r="B125" s="164" t="s">
        <v>714</v>
      </c>
      <c r="C125" s="87"/>
      <c r="D125" s="87"/>
      <c r="E125" s="87">
        <f>+F120</f>
        <v>5525000</v>
      </c>
      <c r="F125" s="151"/>
      <c r="L125" s="40">
        <v>2</v>
      </c>
      <c r="M125" s="154" t="s">
        <v>706</v>
      </c>
    </row>
    <row r="126" spans="2:20" x14ac:dyDescent="0.25">
      <c r="B126" s="164" t="s">
        <v>717</v>
      </c>
      <c r="C126" s="87"/>
      <c r="D126" s="87"/>
      <c r="E126" s="87">
        <f>+F121</f>
        <v>1049750</v>
      </c>
      <c r="F126" s="151"/>
      <c r="L126" s="40">
        <v>3</v>
      </c>
      <c r="M126" s="155" t="s">
        <v>708</v>
      </c>
      <c r="P126" s="42" t="s">
        <v>709</v>
      </c>
    </row>
    <row r="127" spans="2:20" x14ac:dyDescent="0.25">
      <c r="B127" s="164" t="s">
        <v>718</v>
      </c>
      <c r="C127" s="87"/>
      <c r="D127" s="87"/>
      <c r="E127" s="87"/>
      <c r="F127" s="151">
        <f>+F122</f>
        <v>6574750</v>
      </c>
      <c r="L127" s="40">
        <v>4</v>
      </c>
      <c r="M127" s="156" t="s">
        <v>711</v>
      </c>
      <c r="P127" s="40" t="s">
        <v>712</v>
      </c>
      <c r="S127" s="40">
        <f>+J117</f>
        <v>1123891.4027149321</v>
      </c>
      <c r="T127" s="40" t="s">
        <v>732</v>
      </c>
    </row>
    <row r="128" spans="2:20" x14ac:dyDescent="0.25">
      <c r="B128" s="164" t="s">
        <v>742</v>
      </c>
      <c r="C128" s="87"/>
      <c r="D128" s="87"/>
      <c r="E128" s="87"/>
      <c r="F128" s="151"/>
      <c r="L128" s="40">
        <v>5</v>
      </c>
      <c r="M128" s="157" t="s">
        <v>714</v>
      </c>
      <c r="P128" s="40" t="s">
        <v>715</v>
      </c>
      <c r="S128" s="40">
        <f>+J118</f>
        <v>1302692.3076923077</v>
      </c>
      <c r="T128" s="40" t="s">
        <v>733</v>
      </c>
    </row>
    <row r="129" spans="2:20" x14ac:dyDescent="0.25">
      <c r="B129" s="165" t="s">
        <v>719</v>
      </c>
      <c r="C129" s="64"/>
      <c r="D129" s="64"/>
      <c r="E129" s="64"/>
      <c r="F129" s="150"/>
      <c r="P129" s="40" t="s">
        <v>716</v>
      </c>
      <c r="S129" s="64">
        <f>+J119</f>
        <v>3218416.2895927601</v>
      </c>
      <c r="T129" s="40" t="s">
        <v>734</v>
      </c>
    </row>
    <row r="130" spans="2:20" x14ac:dyDescent="0.25">
      <c r="H130" s="161" t="s">
        <v>714</v>
      </c>
      <c r="I130" s="161"/>
      <c r="P130" s="42"/>
      <c r="S130" s="40">
        <f>SUM(S127:S129)</f>
        <v>5645000</v>
      </c>
    </row>
    <row r="131" spans="2:20" x14ac:dyDescent="0.25">
      <c r="H131" s="162">
        <f>+E125</f>
        <v>5525000</v>
      </c>
    </row>
    <row r="132" spans="2:20" x14ac:dyDescent="0.25">
      <c r="B132" s="166"/>
      <c r="C132" s="55"/>
      <c r="D132" s="55"/>
      <c r="E132" s="167" t="s">
        <v>14</v>
      </c>
      <c r="F132" s="168" t="s">
        <v>15</v>
      </c>
      <c r="H132" s="151">
        <f>+E133</f>
        <v>120000</v>
      </c>
    </row>
    <row r="133" spans="2:20" x14ac:dyDescent="0.25">
      <c r="B133" s="164" t="s">
        <v>714</v>
      </c>
      <c r="C133" s="87"/>
      <c r="D133" s="87"/>
      <c r="E133" s="87">
        <f>+H120</f>
        <v>120000</v>
      </c>
      <c r="F133" s="151"/>
      <c r="H133" s="151"/>
    </row>
    <row r="134" spans="2:20" x14ac:dyDescent="0.25">
      <c r="B134" s="164" t="s">
        <v>717</v>
      </c>
      <c r="C134" s="87"/>
      <c r="D134" s="87"/>
      <c r="E134" s="87">
        <f>+H121</f>
        <v>22800</v>
      </c>
      <c r="F134" s="151"/>
      <c r="H134" s="150"/>
      <c r="I134" s="64"/>
    </row>
    <row r="135" spans="2:20" x14ac:dyDescent="0.25">
      <c r="B135" s="164" t="s">
        <v>718</v>
      </c>
      <c r="C135" s="87"/>
      <c r="D135" s="87"/>
      <c r="E135" s="87"/>
      <c r="F135" s="151">
        <f>+H122</f>
        <v>142800</v>
      </c>
      <c r="H135" s="151">
        <f>+H131+H132</f>
        <v>5645000</v>
      </c>
      <c r="I135" s="40">
        <v>0</v>
      </c>
    </row>
    <row r="136" spans="2:20" x14ac:dyDescent="0.25">
      <c r="B136" s="165" t="s">
        <v>744</v>
      </c>
      <c r="C136" s="64"/>
      <c r="D136" s="64"/>
      <c r="E136" s="64"/>
      <c r="F136" s="150"/>
      <c r="H136" s="151"/>
      <c r="I136" s="40">
        <f>+H135</f>
        <v>5645000</v>
      </c>
      <c r="J136" s="40" t="s">
        <v>46</v>
      </c>
    </row>
  </sheetData>
  <mergeCells count="7">
    <mergeCell ref="H30:M31"/>
    <mergeCell ref="H130:I130"/>
    <mergeCell ref="A1:B1"/>
    <mergeCell ref="C1:Q1"/>
    <mergeCell ref="H20:K20"/>
    <mergeCell ref="C20:E20"/>
    <mergeCell ref="I17:J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Temario</vt:lpstr>
      <vt:lpstr>A</vt:lpstr>
      <vt:lpstr>B</vt:lpstr>
      <vt:lpstr>C</vt:lpstr>
      <vt:lpstr>D</vt:lpstr>
      <vt:lpstr>E</vt:lpstr>
      <vt:lpstr>F1</vt:lpstr>
      <vt:lpstr>F2</vt:lpstr>
      <vt:lpstr>F3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2022-04-20T13:12:44Z</dcterms:modified>
</cp:coreProperties>
</file>